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0cae25bf15a91908/Desktop/Working/Clerking/Councils/SAPC/2526/Meetings/Agenda/September/Pack/Budgeting/"/>
    </mc:Choice>
  </mc:AlternateContent>
  <xr:revisionPtr revIDLastSave="593" documentId="8_{530E955B-7BFC-4C36-BA97-49D8030A3DA6}" xr6:coauthVersionLast="47" xr6:coauthVersionMax="47" xr10:uidLastSave="{E4CE7628-4A3F-49C1-B090-EF356AB11553}"/>
  <bookViews>
    <workbookView xWindow="-120" yWindow="-120" windowWidth="29040" windowHeight="15840" xr2:uid="{2DA4072E-55CA-41D5-8AEB-F4A10EEF172F}"/>
  </bookViews>
  <sheets>
    <sheet name="Draft Budgets" sheetId="1" r:id="rId1"/>
    <sheet name="Current Budget" sheetId="3" r:id="rId2"/>
    <sheet name="Asset Register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C6" i="1"/>
  <c r="D48" i="3"/>
  <c r="D6" i="1"/>
  <c r="D27" i="3" l="1"/>
  <c r="C7" i="1"/>
  <c r="D7" i="1"/>
  <c r="G41" i="1" l="1"/>
  <c r="G38" i="1"/>
  <c r="G37" i="1"/>
  <c r="C12" i="3" l="1"/>
  <c r="D36" i="3"/>
  <c r="C48" i="3"/>
  <c r="D12" i="3"/>
  <c r="B35" i="3"/>
  <c r="B34" i="3"/>
  <c r="B12" i="3"/>
  <c r="D52" i="3" l="1"/>
  <c r="G20" i="1" s="1"/>
  <c r="D50" i="3"/>
  <c r="C50" i="3"/>
  <c r="B48" i="3"/>
  <c r="B50" i="3" s="1"/>
  <c r="B52" i="3" l="1"/>
  <c r="G32" i="1"/>
  <c r="G26" i="1"/>
  <c r="G19" i="1"/>
  <c r="G33" i="1" s="1"/>
  <c r="G18" i="1"/>
  <c r="C51" i="2"/>
  <c r="C25" i="2"/>
  <c r="C40" i="2" s="1"/>
  <c r="C24" i="2"/>
  <c r="C9" i="2"/>
  <c r="C8" i="2"/>
  <c r="C7" i="2"/>
  <c r="C6" i="2"/>
  <c r="C21" i="2" s="1"/>
  <c r="G12" i="1"/>
  <c r="G13" i="1" s="1"/>
  <c r="G6" i="1"/>
  <c r="G7" i="1" s="1"/>
  <c r="G9" i="1" s="1"/>
  <c r="D63" i="1"/>
  <c r="C63" i="1"/>
  <c r="D49" i="1"/>
  <c r="C49" i="1"/>
  <c r="D42" i="1"/>
  <c r="C42" i="1"/>
  <c r="D33" i="1"/>
  <c r="C28" i="1"/>
  <c r="C33" i="1" s="1"/>
  <c r="D25" i="1"/>
  <c r="C25" i="1"/>
  <c r="G8" i="1" l="1"/>
  <c r="G27" i="1"/>
  <c r="G21" i="1"/>
  <c r="C53" i="2"/>
  <c r="D66" i="1"/>
  <c r="G15" i="1"/>
  <c r="G14" i="1"/>
  <c r="C66" i="1"/>
  <c r="G25" i="1" l="1"/>
  <c r="G28" i="1" s="1"/>
  <c r="C8" i="1" s="1"/>
  <c r="C10" i="1" s="1"/>
  <c r="C68" i="1" s="1"/>
  <c r="C71" i="1" s="1"/>
  <c r="G31" i="1"/>
  <c r="G34" i="1" s="1"/>
  <c r="D8" i="1" s="1"/>
  <c r="D10" i="1" s="1"/>
  <c r="D68" i="1" s="1"/>
  <c r="D71" i="1" s="1"/>
</calcChain>
</file>

<file path=xl/sharedStrings.xml><?xml version="1.0" encoding="utf-8"?>
<sst xmlns="http://schemas.openxmlformats.org/spreadsheetml/2006/main" count="363" uniqueCount="245">
  <si>
    <t>Budgeting Worksheet - DPPC/SAPC Reorganisation 2026-27</t>
  </si>
  <si>
    <t>Clerk: C Bryant</t>
  </si>
  <si>
    <t>DPPC</t>
  </si>
  <si>
    <t>SAPC</t>
  </si>
  <si>
    <t>RECEIPTS</t>
  </si>
  <si>
    <t>Bank interest</t>
  </si>
  <si>
    <t>Other Income (including split money)</t>
  </si>
  <si>
    <t>TOTAL RECEIPTS</t>
  </si>
  <si>
    <t>PAYMENTS</t>
  </si>
  <si>
    <t>Admin Costs</t>
  </si>
  <si>
    <t>Audit Fees</t>
  </si>
  <si>
    <t>Bank Charges</t>
  </si>
  <si>
    <t>Election Costs</t>
  </si>
  <si>
    <t>Insurance</t>
  </si>
  <si>
    <t>Postage, Stationery etc.</t>
  </si>
  <si>
    <t>ICO Subscription</t>
  </si>
  <si>
    <t>NottsALC Subscription</t>
  </si>
  <si>
    <t>Room Hire</t>
  </si>
  <si>
    <t>Misc Costs</t>
  </si>
  <si>
    <t>IT Software and Website</t>
  </si>
  <si>
    <t>Total Admin Costs</t>
  </si>
  <si>
    <t>Allowances, Salary Training etc</t>
  </si>
  <si>
    <t>Clerk Salary</t>
  </si>
  <si>
    <t>Employer NI Contributions</t>
  </si>
  <si>
    <t>Payroll Admin</t>
  </si>
  <si>
    <t>Training</t>
  </si>
  <si>
    <t>Total Allowances etc</t>
  </si>
  <si>
    <t>Maintenance and Parish Projects</t>
  </si>
  <si>
    <t>Lenthsman Scheme</t>
  </si>
  <si>
    <t>Youth Shelter</t>
  </si>
  <si>
    <t>Noticeboard Replacement</t>
  </si>
  <si>
    <t>Watering Contract</t>
  </si>
  <si>
    <t>Flowers for planters etc.</t>
  </si>
  <si>
    <t>Grants</t>
  </si>
  <si>
    <t>Parish Groups and Organisations</t>
  </si>
  <si>
    <t>General s137 Expenditure</t>
  </si>
  <si>
    <t>Other</t>
  </si>
  <si>
    <t>Total Grants</t>
  </si>
  <si>
    <t>Other Payments</t>
  </si>
  <si>
    <t>Defibrillator Costs</t>
  </si>
  <si>
    <t>Grit</t>
  </si>
  <si>
    <t>Total Other Payments</t>
  </si>
  <si>
    <t>TOTAL PAYMENTS</t>
  </si>
  <si>
    <t>Surplus / Deficit</t>
  </si>
  <si>
    <t>Deer Park Tax Base</t>
  </si>
  <si>
    <t>estimated</t>
  </si>
  <si>
    <t>Deer Park Precept</t>
  </si>
  <si>
    <t>Deer Park Band D Amount</t>
  </si>
  <si>
    <t>Deer Park Band D % Increase 2026-27</t>
  </si>
  <si>
    <t>Deer Park Band D Increase 2026-27</t>
  </si>
  <si>
    <t>SAPC Tax Base</t>
  </si>
  <si>
    <t>SAPC Precept</t>
  </si>
  <si>
    <t>SAPC Band D Amount</t>
  </si>
  <si>
    <t>SAPC Band D % Increase 2026-27</t>
  </si>
  <si>
    <t>SAPC Band D Increase 2026-27</t>
  </si>
  <si>
    <t>Asset Register - St. Albans Parish Council 2025</t>
  </si>
  <si>
    <t>Description</t>
  </si>
  <si>
    <t>Date of Acquisition</t>
  </si>
  <si>
    <t>Purchase Value</t>
  </si>
  <si>
    <t>Location</t>
  </si>
  <si>
    <t>W3W</t>
  </si>
  <si>
    <t>Notes</t>
  </si>
  <si>
    <t>Condition</t>
  </si>
  <si>
    <t>Type</t>
  </si>
  <si>
    <t>Fixed: Warren Hill/Wood/Gardens</t>
  </si>
  <si>
    <t>Planter 3 - Muirfield Park</t>
  </si>
  <si>
    <t>Muirfield Road Recreation Ground</t>
  </si>
  <si>
    <t>///wider.claim.jolly</t>
  </si>
  <si>
    <t>Good</t>
  </si>
  <si>
    <t>Street Furniture</t>
  </si>
  <si>
    <t>Planter 4 - Bewcastle Road 1</t>
  </si>
  <si>
    <t>Muirfield Road / Bewcastle Road</t>
  </si>
  <si>
    <t>///assets.beard.author</t>
  </si>
  <si>
    <t>Planter 5 - Bewcastle Road 2</t>
  </si>
  <si>
    <t>///sang.bucked.spot</t>
  </si>
  <si>
    <t>Planter 6 - Warren Primary Academy</t>
  </si>
  <si>
    <t>On WPA grounds, path off Muirifeld Recreation Ground</t>
  </si>
  <si>
    <t>///nails.lifts.object</t>
  </si>
  <si>
    <t>Bench 5 - Muirfield Park</t>
  </si>
  <si>
    <t>///nuns.dizzy.precautions</t>
  </si>
  <si>
    <t>Bench 6 - Muirfield Park</t>
  </si>
  <si>
    <t>?</t>
  </si>
  <si>
    <t>///admiral.field.manual</t>
  </si>
  <si>
    <t>Verify purchase cost</t>
  </si>
  <si>
    <t>Bench 7 - Benedict Court</t>
  </si>
  <si>
    <t>On green space inside Benedict Court</t>
  </si>
  <si>
    <t>///heavy.assure.crunch</t>
  </si>
  <si>
    <t>Verify ownership</t>
  </si>
  <si>
    <t>Poor</t>
  </si>
  <si>
    <t>Noticeboard 1 -Muirfield Road</t>
  </si>
  <si>
    <t>On path that connects to Muirfield Road.</t>
  </si>
  <si>
    <t>///advice.work.runs</t>
  </si>
  <si>
    <t>Noticeboard 2 - Bewcastle Road</t>
  </si>
  <si>
    <t>TBI green space opposite Muirfield Road.</t>
  </si>
  <si>
    <t>///dress.strong.local</t>
  </si>
  <si>
    <t>Not yet installed</t>
  </si>
  <si>
    <t>Noticeboard 3 - Muirfield Road</t>
  </si>
  <si>
    <t>TBI green space cornering Bewcastle Road.</t>
  </si>
  <si>
    <t>///charmingly.dizzy.fine</t>
  </si>
  <si>
    <t>Defibrillator and case</t>
  </si>
  <si>
    <t>Muirfield Road Recreation Ground.</t>
  </si>
  <si>
    <t>///lend.snake.belt</t>
  </si>
  <si>
    <t>Blue Grit Bin - Lambeth Road</t>
  </si>
  <si>
    <t>Lambeth Road</t>
  </si>
  <si>
    <t>///orders.casual.apples</t>
  </si>
  <si>
    <t>Blue Grit Bin - Fenchurch Road</t>
  </si>
  <si>
    <t>Fenchurch Road</t>
  </si>
  <si>
    <t>///volume.served.harsh</t>
  </si>
  <si>
    <t>Blue Grit Bin - Jermyn Drive</t>
  </si>
  <si>
    <t>Jermyn Drive</t>
  </si>
  <si>
    <t>///label.price.moss</t>
  </si>
  <si>
    <t>Blue Grit Bin - Tithe Gardens</t>
  </si>
  <si>
    <t>Tithe Gardens</t>
  </si>
  <si>
    <t>///burns.lots.prove</t>
  </si>
  <si>
    <t>Total:</t>
  </si>
  <si>
    <t>Fixed: Deer Park/Bestwood Lodge</t>
  </si>
  <si>
    <t>Planter 1 - Bullins Close Noticeboard</t>
  </si>
  <si>
    <t>Bullins Close / Deer Park Drive</t>
  </si>
  <si>
    <t>///privately.menu.lake</t>
  </si>
  <si>
    <t>Planter 2 - Bestwood Lodge Drive</t>
  </si>
  <si>
    <t>Woodchurch Rd / Bestwood Lodge Drive</t>
  </si>
  <si>
    <t>///closet.skills.punch</t>
  </si>
  <si>
    <t>Bench 1 - Woodchurch Road</t>
  </si>
  <si>
    <t>Woodchurch Road</t>
  </si>
  <si>
    <t>///bunny.voter.dices</t>
  </si>
  <si>
    <t>Bench 2 - Woodchurch Road</t>
  </si>
  <si>
    <t>///fine.regime.visit</t>
  </si>
  <si>
    <t>Bench 3 - Woodchurch Road</t>
  </si>
  <si>
    <t>///also.remit.island</t>
  </si>
  <si>
    <t>Bench 4 - Woodchurch Road</t>
  </si>
  <si>
    <t>///state.stress.nail</t>
  </si>
  <si>
    <t>Blue Grit Bin - Moss Close</t>
  </si>
  <si>
    <t>Exact location not identified</t>
  </si>
  <si>
    <t>Cannot find - confirm ex</t>
  </si>
  <si>
    <t>Blue Grit Bin - Cedar Tree Road</t>
  </si>
  <si>
    <t>East side of Cedar Tree Road</t>
  </si>
  <si>
    <t>///kinds.rush.dime</t>
  </si>
  <si>
    <t>Bench 8 - Pavilion</t>
  </si>
  <si>
    <t>Near Pavilion Road open space</t>
  </si>
  <si>
    <t>///bikes.object.push</t>
  </si>
  <si>
    <t>Bench 9 - Pavilion</t>
  </si>
  <si>
    <t>///keep.guitar.closet</t>
  </si>
  <si>
    <t>Bench 10 - Pavilion</t>
  </si>
  <si>
    <t>///bunks.call.panic</t>
  </si>
  <si>
    <t>Bench 11 - Pavilion</t>
  </si>
  <si>
    <t>///local.bells.bonus</t>
  </si>
  <si>
    <t>Noticeboard 4 - Bestwood Lodge Drive</t>
  </si>
  <si>
    <t>Near car park adj Woodchurch Rd and Bestwood Lodge Drive</t>
  </si>
  <si>
    <t>///pulse.logo.delay</t>
  </si>
  <si>
    <t>Noticeboard 5 - Bullins Close</t>
  </si>
  <si>
    <t>Verge adj Deer Park Drive and Bullins Close</t>
  </si>
  <si>
    <t>///tend.curve.sings</t>
  </si>
  <si>
    <t>Noticeboard 6 - Recreation Ground Robin Hood Close</t>
  </si>
  <si>
    <t>On recreation ground near pavilion</t>
  </si>
  <si>
    <t>///wings.skill.listed</t>
  </si>
  <si>
    <t>Woodchurch Road / Robin Hood Road.</t>
  </si>
  <si>
    <t>///volunteered.shrimp.splash</t>
  </si>
  <si>
    <t>Non-Fixed</t>
  </si>
  <si>
    <t>50 Poppies</t>
  </si>
  <si>
    <t>Cllr White.</t>
  </si>
  <si>
    <t>///labels.charge.wheels</t>
  </si>
  <si>
    <t>Christmas Lighting Equipment</t>
  </si>
  <si>
    <t xml:space="preserve">Tommies </t>
  </si>
  <si>
    <t>Lenovo Thinkpad T14 Laptop</t>
  </si>
  <si>
    <t>Office Equipment</t>
  </si>
  <si>
    <t>Roland R-06 Voice Recorder</t>
  </si>
  <si>
    <t>Acer Laptop</t>
  </si>
  <si>
    <t>Clerk</t>
  </si>
  <si>
    <t>///chain.type.lately</t>
  </si>
  <si>
    <t>Average</t>
  </si>
  <si>
    <t>Office Mobile Telephone</t>
  </si>
  <si>
    <t>Poor (deprecate)</t>
  </si>
  <si>
    <t>Toshiba External Hard Drive</t>
  </si>
  <si>
    <t>Total all assets</t>
  </si>
  <si>
    <t>DPPC Total Share Fixed Assets and Cash</t>
  </si>
  <si>
    <t>At elector share of total assets</t>
  </si>
  <si>
    <t>DPPC Fixed Assets</t>
  </si>
  <si>
    <t>Fixed assets within new parish boundary</t>
  </si>
  <si>
    <t>DPPC Share other assets</t>
  </si>
  <si>
    <t>At elector share of non-fixed assets</t>
  </si>
  <si>
    <t>DPPC Cash Share</t>
  </si>
  <si>
    <t>SAPC Total Share Fixed Assets and Cash</t>
  </si>
  <si>
    <t>SAPC Fixed Assets</t>
  </si>
  <si>
    <t>SAPC Share other assets</t>
  </si>
  <si>
    <t>SAPC Cash Share</t>
  </si>
  <si>
    <t>Estimated Value of current St Albans Parish Council Assets</t>
  </si>
  <si>
    <t>Total Fixed Assets</t>
  </si>
  <si>
    <t>Value of current Fixed Assets</t>
  </si>
  <si>
    <t>Total Other Assets</t>
  </si>
  <si>
    <t>Value of other physical assets</t>
  </si>
  <si>
    <t>Total Cash</t>
  </si>
  <si>
    <t>Cash in bank</t>
  </si>
  <si>
    <t>Total Cash and Assets</t>
  </si>
  <si>
    <t>Sum of  Assets and Cash in bank</t>
  </si>
  <si>
    <t>Distribution of assets and cash to new parish councils</t>
  </si>
  <si>
    <t>Deer Park Asset Split Percentage</t>
  </si>
  <si>
    <t>SAPC Split Asset Split Percentage</t>
  </si>
  <si>
    <t>Total share minus fixed and shared assets</t>
  </si>
  <si>
    <t xml:space="preserve">25/26 Budget </t>
  </si>
  <si>
    <t>Balances Carried Forward</t>
  </si>
  <si>
    <t>Income</t>
  </si>
  <si>
    <t>Precept</t>
  </si>
  <si>
    <t>Interest</t>
  </si>
  <si>
    <t>VAT</t>
  </si>
  <si>
    <t>Total Income:</t>
  </si>
  <si>
    <t>Expenditure - Operating</t>
  </si>
  <si>
    <t>Chair's Allowance</t>
  </si>
  <si>
    <t>Admin costs</t>
  </si>
  <si>
    <t>ICO</t>
  </si>
  <si>
    <t>Internal Audit</t>
  </si>
  <si>
    <t>External Audit</t>
  </si>
  <si>
    <t>Legals</t>
  </si>
  <si>
    <t>IT, software, and Website</t>
  </si>
  <si>
    <t>Election costs</t>
  </si>
  <si>
    <t>Overflow costs from previous year</t>
  </si>
  <si>
    <t>Committed expenditure</t>
  </si>
  <si>
    <t>Parish Maintenance</t>
  </si>
  <si>
    <t>Special Projects</t>
  </si>
  <si>
    <t>Miscellaneous</t>
  </si>
  <si>
    <t>Events</t>
  </si>
  <si>
    <t>RCAN membership</t>
  </si>
  <si>
    <t>NottsALC</t>
  </si>
  <si>
    <t>Total Expenditure</t>
  </si>
  <si>
    <t>Projected</t>
  </si>
  <si>
    <t>Interest cutoff will be Mar 31 at latest, poss reducing by one payment, also interest rate has been reduced</t>
  </si>
  <si>
    <t>Current Form 126 Total for sumbission</t>
  </si>
  <si>
    <t>3 months of basic hosting from January for continuity</t>
  </si>
  <si>
    <t>Not expected but allowing for possibility of a single election.</t>
  </si>
  <si>
    <t>Watering season is over, relatively little left to maintain.</t>
  </si>
  <si>
    <t>Deer Park Benches</t>
  </si>
  <si>
    <t>Warren Noticeboards</t>
  </si>
  <si>
    <t>Precept (Calculated as 30%/70% split of prev year)</t>
  </si>
  <si>
    <t>S137 Limits</t>
  </si>
  <si>
    <t>NottsALC Calculation</t>
  </si>
  <si>
    <t>To date</t>
  </si>
  <si>
    <t>Projected Carried Forward</t>
  </si>
  <si>
    <t>St. Albans Parish Council</t>
  </si>
  <si>
    <t>This comes out at the beginning of March, the PC will have effectively ceased operations.</t>
  </si>
  <si>
    <t>No March meeting, poss no Feb meeting.</t>
  </si>
  <si>
    <t>General Reserve:</t>
  </si>
  <si>
    <t>Cash Remaining after reserve:</t>
  </si>
  <si>
    <t>Something else</t>
  </si>
  <si>
    <t>OPAL Grant to Warren Primary</t>
  </si>
  <si>
    <t>Uptake uncertain at this point.</t>
  </si>
  <si>
    <t>Other 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</si>
</sst>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£&quot;* #,##0.00_-;\-&quot;£&quot;* #,##0.00_-;_-&quot;£&quot;* &quot;-&quot;??_-;_-@_-"/>
    <numFmt numFmtId="164" formatCode="_-[$£-809]* #,##0.00_-;\-[$£-809]* #,##0.00_-;_-[$£-809]* &quot;-&quot;??_-;_-@_-"/>
    <numFmt numFmtId="165" formatCode="_-&quot;£&quot;* #,##0_-;\-&quot;£&quot;* #,##0_-;_-&quot;£&quot;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name val="Aptos Narrow"/>
      <family val="2"/>
    </font>
    <font>
      <b/>
      <sz val="11"/>
      <name val="Aptos Narrow"/>
      <family val="2"/>
    </font>
    <font>
      <sz val="11"/>
      <color rgb="FFEE0000"/>
      <name val="Aptos Narrow"/>
      <family val="2"/>
    </font>
    <font>
      <sz val="11"/>
      <color theme="1"/>
      <name val="Aptos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rgb="FFC1F0C8"/>
        <bgColor rgb="FF000000"/>
      </patternFill>
    </fill>
    <fill>
      <patternFill patternType="solid">
        <fgColor rgb="FFFFFF99"/>
        <bgColor rgb="FF000000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3">
    <xf numFmtId="0" fontId="0" fillId="0" borderId="0" xfId="0"/>
    <xf numFmtId="0" fontId="2" fillId="2" borderId="1" xfId="0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2" fillId="2" borderId="4" xfId="0" applyFont="1" applyFill="1" applyBorder="1" applyProtection="1">
      <protection locked="0"/>
    </xf>
    <xf numFmtId="0" fontId="0" fillId="2" borderId="0" xfId="0" applyFill="1" applyProtection="1">
      <protection locked="0"/>
    </xf>
    <xf numFmtId="0" fontId="0" fillId="2" borderId="6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2" fillId="3" borderId="8" xfId="0" applyFont="1" applyFill="1" applyBorder="1" applyProtection="1">
      <protection locked="0"/>
    </xf>
    <xf numFmtId="0" fontId="2" fillId="4" borderId="9" xfId="0" applyFont="1" applyFill="1" applyBorder="1" applyProtection="1">
      <protection locked="0"/>
    </xf>
    <xf numFmtId="0" fontId="2" fillId="2" borderId="10" xfId="0" applyFont="1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0" fillId="2" borderId="12" xfId="0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0" borderId="14" xfId="0" applyBorder="1" applyProtection="1">
      <protection locked="0"/>
    </xf>
    <xf numFmtId="0" fontId="0" fillId="0" borderId="15" xfId="0" applyBorder="1" applyProtection="1">
      <protection locked="0"/>
    </xf>
    <xf numFmtId="44" fontId="0" fillId="0" borderId="16" xfId="1" applyFont="1" applyBorder="1" applyProtection="1">
      <protection locked="0"/>
    </xf>
    <xf numFmtId="44" fontId="0" fillId="0" borderId="17" xfId="1" applyFont="1" applyBorder="1" applyProtection="1">
      <protection locked="0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44" fontId="0" fillId="0" borderId="20" xfId="1" applyFont="1" applyBorder="1" applyProtection="1">
      <protection locked="0"/>
    </xf>
    <xf numFmtId="44" fontId="0" fillId="0" borderId="21" xfId="1" applyFont="1" applyBorder="1" applyProtection="1">
      <protection locked="0"/>
    </xf>
    <xf numFmtId="0" fontId="2" fillId="2" borderId="22" xfId="0" applyFont="1" applyFill="1" applyBorder="1" applyProtection="1">
      <protection locked="0"/>
    </xf>
    <xf numFmtId="0" fontId="2" fillId="0" borderId="23" xfId="0" applyFont="1" applyBorder="1" applyProtection="1">
      <protection locked="0"/>
    </xf>
    <xf numFmtId="44" fontId="2" fillId="2" borderId="8" xfId="1" applyFont="1" applyFill="1" applyBorder="1" applyProtection="1">
      <protection locked="0"/>
    </xf>
    <xf numFmtId="44" fontId="2" fillId="2" borderId="9" xfId="1" applyFont="1" applyFill="1" applyBorder="1" applyProtection="1">
      <protection locked="0"/>
    </xf>
    <xf numFmtId="0" fontId="0" fillId="0" borderId="24" xfId="0" applyBorder="1" applyProtection="1">
      <protection locked="0"/>
    </xf>
    <xf numFmtId="0" fontId="0" fillId="0" borderId="25" xfId="0" applyBorder="1" applyProtection="1">
      <protection locked="0"/>
    </xf>
    <xf numFmtId="44" fontId="0" fillId="0" borderId="26" xfId="1" applyFont="1" applyBorder="1" applyProtection="1">
      <protection locked="0"/>
    </xf>
    <xf numFmtId="44" fontId="0" fillId="0" borderId="5" xfId="1" applyFont="1" applyBorder="1" applyProtection="1">
      <protection locked="0"/>
    </xf>
    <xf numFmtId="0" fontId="2" fillId="2" borderId="27" xfId="0" applyFont="1" applyFill="1" applyBorder="1" applyProtection="1">
      <protection locked="0"/>
    </xf>
    <xf numFmtId="0" fontId="0" fillId="2" borderId="28" xfId="0" applyFill="1" applyBorder="1" applyProtection="1">
      <protection locked="0"/>
    </xf>
    <xf numFmtId="44" fontId="0" fillId="2" borderId="29" xfId="1" applyFont="1" applyFill="1" applyBorder="1" applyProtection="1">
      <protection locked="0"/>
    </xf>
    <xf numFmtId="44" fontId="0" fillId="2" borderId="3" xfId="1" applyFont="1" applyFill="1" applyBorder="1" applyProtection="1">
      <protection locked="0"/>
    </xf>
    <xf numFmtId="0" fontId="2" fillId="5" borderId="10" xfId="0" applyFont="1" applyFill="1" applyBorder="1" applyProtection="1">
      <protection locked="0"/>
    </xf>
    <xf numFmtId="0" fontId="0" fillId="5" borderId="11" xfId="0" applyFill="1" applyBorder="1" applyProtection="1">
      <protection locked="0"/>
    </xf>
    <xf numFmtId="44" fontId="0" fillId="5" borderId="12" xfId="1" applyFont="1" applyFill="1" applyBorder="1" applyProtection="1">
      <protection locked="0"/>
    </xf>
    <xf numFmtId="44" fontId="0" fillId="5" borderId="13" xfId="1" applyFont="1" applyFill="1" applyBorder="1" applyProtection="1">
      <protection locked="0"/>
    </xf>
    <xf numFmtId="0" fontId="2" fillId="0" borderId="24" xfId="0" applyFont="1" applyBorder="1" applyProtection="1">
      <protection locked="0"/>
    </xf>
    <xf numFmtId="0" fontId="2" fillId="0" borderId="25" xfId="0" applyFont="1" applyBorder="1" applyProtection="1">
      <protection locked="0"/>
    </xf>
    <xf numFmtId="44" fontId="2" fillId="0" borderId="26" xfId="1" applyFont="1" applyFill="1" applyBorder="1" applyProtection="1">
      <protection locked="0"/>
    </xf>
    <xf numFmtId="44" fontId="2" fillId="0" borderId="5" xfId="1" applyFont="1" applyFill="1" applyBorder="1" applyProtection="1">
      <protection locked="0"/>
    </xf>
    <xf numFmtId="0" fontId="0" fillId="0" borderId="11" xfId="0" applyBorder="1" applyProtection="1">
      <protection locked="0"/>
    </xf>
    <xf numFmtId="44" fontId="0" fillId="0" borderId="26" xfId="1" applyFont="1" applyFill="1" applyBorder="1" applyProtection="1">
      <protection locked="0"/>
    </xf>
    <xf numFmtId="44" fontId="0" fillId="0" borderId="5" xfId="1" applyFont="1" applyFill="1" applyBorder="1" applyProtection="1">
      <protection locked="0"/>
    </xf>
    <xf numFmtId="0" fontId="2" fillId="5" borderId="22" xfId="0" applyFont="1" applyFill="1" applyBorder="1" applyProtection="1">
      <protection locked="0"/>
    </xf>
    <xf numFmtId="0" fontId="0" fillId="0" borderId="23" xfId="0" applyBorder="1" applyProtection="1">
      <protection locked="0"/>
    </xf>
    <xf numFmtId="44" fontId="0" fillId="5" borderId="8" xfId="1" applyFont="1" applyFill="1" applyBorder="1" applyProtection="1">
      <protection locked="0"/>
    </xf>
    <xf numFmtId="44" fontId="0" fillId="5" borderId="9" xfId="1" applyFont="1" applyFill="1" applyBorder="1" applyProtection="1">
      <protection locked="0"/>
    </xf>
    <xf numFmtId="0" fontId="0" fillId="0" borderId="30" xfId="0" applyBorder="1" applyProtection="1">
      <protection locked="0"/>
    </xf>
    <xf numFmtId="0" fontId="0" fillId="0" borderId="31" xfId="0" applyBorder="1" applyProtection="1">
      <protection locked="0"/>
    </xf>
    <xf numFmtId="44" fontId="0" fillId="0" borderId="32" xfId="1" applyFont="1" applyBorder="1" applyProtection="1">
      <protection locked="0"/>
    </xf>
    <xf numFmtId="44" fontId="0" fillId="0" borderId="33" xfId="1" applyFont="1" applyBorder="1" applyProtection="1">
      <protection locked="0"/>
    </xf>
    <xf numFmtId="0" fontId="2" fillId="0" borderId="22" xfId="0" applyFont="1" applyBorder="1" applyProtection="1">
      <protection locked="0"/>
    </xf>
    <xf numFmtId="44" fontId="2" fillId="0" borderId="8" xfId="1" applyFont="1" applyBorder="1" applyProtection="1">
      <protection locked="0"/>
    </xf>
    <xf numFmtId="44" fontId="2" fillId="0" borderId="9" xfId="1" applyFont="1" applyBorder="1" applyProtection="1">
      <protection locked="0"/>
    </xf>
    <xf numFmtId="0" fontId="0" fillId="3" borderId="22" xfId="0" applyFill="1" applyBorder="1"/>
    <xf numFmtId="0" fontId="0" fillId="3" borderId="35" xfId="0" applyFill="1" applyBorder="1" applyAlignment="1">
      <alignment horizontal="center"/>
    </xf>
    <xf numFmtId="0" fontId="0" fillId="0" borderId="30" xfId="0" applyBorder="1"/>
    <xf numFmtId="44" fontId="0" fillId="0" borderId="36" xfId="0" applyNumberFormat="1" applyBorder="1"/>
    <xf numFmtId="0" fontId="0" fillId="0" borderId="37" xfId="0" applyBorder="1"/>
    <xf numFmtId="0" fontId="0" fillId="0" borderId="14" xfId="0" applyBorder="1"/>
    <xf numFmtId="44" fontId="0" fillId="0" borderId="38" xfId="0" applyNumberFormat="1" applyBorder="1"/>
    <xf numFmtId="0" fontId="0" fillId="0" borderId="39" xfId="0" applyBorder="1"/>
    <xf numFmtId="9" fontId="0" fillId="0" borderId="38" xfId="2" applyFont="1" applyBorder="1"/>
    <xf numFmtId="0" fontId="0" fillId="0" borderId="18" xfId="0" applyBorder="1"/>
    <xf numFmtId="0" fontId="0" fillId="0" borderId="40" xfId="0" applyBorder="1"/>
    <xf numFmtId="0" fontId="0" fillId="0" borderId="41" xfId="0" applyBorder="1"/>
    <xf numFmtId="0" fontId="0" fillId="4" borderId="22" xfId="0" applyFill="1" applyBorder="1"/>
    <xf numFmtId="1" fontId="0" fillId="4" borderId="34" xfId="0" applyNumberFormat="1" applyFill="1" applyBorder="1" applyAlignment="1" applyProtection="1">
      <alignment horizontal="center"/>
      <protection locked="0"/>
    </xf>
    <xf numFmtId="0" fontId="0" fillId="4" borderId="35" xfId="0" applyFill="1" applyBorder="1" applyAlignment="1">
      <alignment horizontal="center"/>
    </xf>
    <xf numFmtId="0" fontId="0" fillId="0" borderId="42" xfId="0" applyBorder="1"/>
    <xf numFmtId="44" fontId="0" fillId="0" borderId="43" xfId="0" applyNumberFormat="1" applyBorder="1"/>
    <xf numFmtId="0" fontId="0" fillId="0" borderId="44" xfId="0" applyBorder="1"/>
    <xf numFmtId="0" fontId="2" fillId="0" borderId="0" xfId="0" applyFont="1"/>
    <xf numFmtId="0" fontId="0" fillId="6" borderId="22" xfId="0" applyFill="1" applyBorder="1"/>
    <xf numFmtId="0" fontId="0" fillId="6" borderId="34" xfId="0" applyFill="1" applyBorder="1"/>
    <xf numFmtId="0" fontId="0" fillId="6" borderId="35" xfId="0" applyFill="1" applyBorder="1"/>
    <xf numFmtId="0" fontId="0" fillId="0" borderId="5" xfId="0" applyBorder="1"/>
    <xf numFmtId="0" fontId="2" fillId="2" borderId="8" xfId="0" applyFont="1" applyFill="1" applyBorder="1"/>
    <xf numFmtId="0" fontId="0" fillId="0" borderId="7" xfId="0" applyBorder="1"/>
    <xf numFmtId="0" fontId="0" fillId="0" borderId="45" xfId="0" applyBorder="1"/>
    <xf numFmtId="14" fontId="0" fillId="0" borderId="36" xfId="0" applyNumberFormat="1" applyBorder="1"/>
    <xf numFmtId="164" fontId="0" fillId="0" borderId="36" xfId="1" applyNumberFormat="1" applyFont="1" applyBorder="1"/>
    <xf numFmtId="0" fontId="0" fillId="0" borderId="36" xfId="0" applyBorder="1"/>
    <xf numFmtId="14" fontId="0" fillId="0" borderId="38" xfId="0" applyNumberFormat="1" applyBorder="1"/>
    <xf numFmtId="164" fontId="0" fillId="0" borderId="38" xfId="1" applyNumberFormat="1" applyFont="1" applyBorder="1"/>
    <xf numFmtId="0" fontId="0" fillId="0" borderId="38" xfId="0" applyBorder="1"/>
    <xf numFmtId="164" fontId="0" fillId="0" borderId="38" xfId="1" applyNumberFormat="1" applyFont="1" applyFill="1" applyBorder="1"/>
    <xf numFmtId="14" fontId="0" fillId="0" borderId="38" xfId="0" applyNumberFormat="1" applyBorder="1" applyAlignment="1">
      <alignment horizontal="right"/>
    </xf>
    <xf numFmtId="164" fontId="3" fillId="0" borderId="38" xfId="1" applyNumberFormat="1" applyFont="1" applyFill="1" applyBorder="1"/>
    <xf numFmtId="0" fontId="0" fillId="7" borderId="14" xfId="0" applyFill="1" applyBorder="1"/>
    <xf numFmtId="14" fontId="0" fillId="7" borderId="38" xfId="0" applyNumberFormat="1" applyFill="1" applyBorder="1" applyAlignment="1">
      <alignment horizontal="right"/>
    </xf>
    <xf numFmtId="164" fontId="0" fillId="7" borderId="38" xfId="1" applyNumberFormat="1" applyFont="1" applyFill="1" applyBorder="1"/>
    <xf numFmtId="0" fontId="0" fillId="7" borderId="38" xfId="0" applyFill="1" applyBorder="1"/>
    <xf numFmtId="0" fontId="0" fillId="7" borderId="39" xfId="0" applyFill="1" applyBorder="1"/>
    <xf numFmtId="0" fontId="0" fillId="8" borderId="14" xfId="0" applyFill="1" applyBorder="1"/>
    <xf numFmtId="14" fontId="0" fillId="8" borderId="38" xfId="0" applyNumberFormat="1" applyFill="1" applyBorder="1"/>
    <xf numFmtId="164" fontId="0" fillId="8" borderId="38" xfId="1" applyNumberFormat="1" applyFont="1" applyFill="1" applyBorder="1"/>
    <xf numFmtId="0" fontId="0" fillId="8" borderId="38" xfId="0" applyFill="1" applyBorder="1"/>
    <xf numFmtId="164" fontId="0" fillId="0" borderId="40" xfId="1" applyNumberFormat="1" applyFont="1" applyBorder="1"/>
    <xf numFmtId="0" fontId="2" fillId="2" borderId="46" xfId="0" applyFont="1" applyFill="1" applyBorder="1"/>
    <xf numFmtId="0" fontId="2" fillId="2" borderId="47" xfId="0" applyFont="1" applyFill="1" applyBorder="1"/>
    <xf numFmtId="164" fontId="2" fillId="2" borderId="47" xfId="1" applyNumberFormat="1" applyFont="1" applyFill="1" applyBorder="1"/>
    <xf numFmtId="0" fontId="0" fillId="2" borderId="47" xfId="0" applyFill="1" applyBorder="1"/>
    <xf numFmtId="0" fontId="0" fillId="2" borderId="9" xfId="0" applyFill="1" applyBorder="1"/>
    <xf numFmtId="164" fontId="0" fillId="0" borderId="0" xfId="1" applyNumberFormat="1" applyFont="1"/>
    <xf numFmtId="0" fontId="2" fillId="2" borderId="29" xfId="0" applyFont="1" applyFill="1" applyBorder="1"/>
    <xf numFmtId="14" fontId="0" fillId="0" borderId="0" xfId="0" applyNumberFormat="1"/>
    <xf numFmtId="0" fontId="0" fillId="0" borderId="10" xfId="0" applyBorder="1"/>
    <xf numFmtId="14" fontId="0" fillId="0" borderId="48" xfId="0" applyNumberFormat="1" applyBorder="1"/>
    <xf numFmtId="164" fontId="0" fillId="0" borderId="48" xfId="1" applyNumberFormat="1" applyFont="1" applyBorder="1"/>
    <xf numFmtId="0" fontId="0" fillId="0" borderId="48" xfId="0" applyBorder="1"/>
    <xf numFmtId="0" fontId="0" fillId="0" borderId="49" xfId="0" applyBorder="1"/>
    <xf numFmtId="0" fontId="0" fillId="9" borderId="14" xfId="0" applyFill="1" applyBorder="1"/>
    <xf numFmtId="14" fontId="0" fillId="9" borderId="38" xfId="0" applyNumberFormat="1" applyFill="1" applyBorder="1"/>
    <xf numFmtId="164" fontId="0" fillId="9" borderId="38" xfId="1" applyNumberFormat="1" applyFont="1" applyFill="1" applyBorder="1"/>
    <xf numFmtId="0" fontId="0" fillId="9" borderId="38" xfId="0" applyFill="1" applyBorder="1"/>
    <xf numFmtId="0" fontId="0" fillId="9" borderId="39" xfId="0" applyFill="1" applyBorder="1"/>
    <xf numFmtId="14" fontId="0" fillId="0" borderId="40" xfId="0" applyNumberFormat="1" applyBorder="1"/>
    <xf numFmtId="164" fontId="2" fillId="2" borderId="47" xfId="0" applyNumberFormat="1" applyFont="1" applyFill="1" applyBorder="1"/>
    <xf numFmtId="14" fontId="0" fillId="7" borderId="38" xfId="0" applyNumberFormat="1" applyFill="1" applyBorder="1"/>
    <xf numFmtId="0" fontId="0" fillId="7" borderId="18" xfId="0" applyFill="1" applyBorder="1"/>
    <xf numFmtId="14" fontId="0" fillId="7" borderId="40" xfId="0" applyNumberFormat="1" applyFill="1" applyBorder="1"/>
    <xf numFmtId="164" fontId="0" fillId="7" borderId="40" xfId="1" applyNumberFormat="1" applyFont="1" applyFill="1" applyBorder="1"/>
    <xf numFmtId="0" fontId="0" fillId="7" borderId="40" xfId="0" applyFill="1" applyBorder="1"/>
    <xf numFmtId="0" fontId="0" fillId="7" borderId="41" xfId="0" applyFill="1" applyBorder="1"/>
    <xf numFmtId="164" fontId="2" fillId="2" borderId="9" xfId="1" applyNumberFormat="1" applyFont="1" applyFill="1" applyBorder="1"/>
    <xf numFmtId="164" fontId="0" fillId="0" borderId="0" xfId="0" applyNumberFormat="1"/>
    <xf numFmtId="44" fontId="0" fillId="0" borderId="0" xfId="0" applyNumberFormat="1"/>
    <xf numFmtId="0" fontId="0" fillId="0" borderId="0" xfId="0" applyAlignment="1">
      <alignment horizontal="center"/>
    </xf>
    <xf numFmtId="9" fontId="0" fillId="3" borderId="35" xfId="2" applyFont="1" applyFill="1" applyBorder="1" applyAlignment="1" applyProtection="1">
      <alignment horizontal="center"/>
      <protection locked="0"/>
    </xf>
    <xf numFmtId="9" fontId="0" fillId="4" borderId="35" xfId="2" applyFont="1" applyFill="1" applyBorder="1" applyAlignment="1" applyProtection="1">
      <alignment horizontal="center"/>
      <protection locked="0"/>
    </xf>
    <xf numFmtId="0" fontId="2" fillId="3" borderId="53" xfId="0" applyFont="1" applyFill="1" applyBorder="1"/>
    <xf numFmtId="44" fontId="0" fillId="3" borderId="54" xfId="0" applyNumberFormat="1" applyFill="1" applyBorder="1"/>
    <xf numFmtId="0" fontId="0" fillId="3" borderId="13" xfId="0" applyFill="1" applyBorder="1"/>
    <xf numFmtId="0" fontId="0" fillId="0" borderId="52" xfId="0" applyBorder="1"/>
    <xf numFmtId="0" fontId="2" fillId="4" borderId="53" xfId="0" applyFont="1" applyFill="1" applyBorder="1"/>
    <xf numFmtId="44" fontId="0" fillId="4" borderId="54" xfId="0" applyNumberFormat="1" applyFill="1" applyBorder="1"/>
    <xf numFmtId="44" fontId="0" fillId="4" borderId="13" xfId="0" applyNumberFormat="1" applyFill="1" applyBorder="1"/>
    <xf numFmtId="9" fontId="0" fillId="2" borderId="2" xfId="0" applyNumberFormat="1" applyFill="1" applyBorder="1" applyProtection="1">
      <protection locked="0"/>
    </xf>
    <xf numFmtId="44" fontId="0" fillId="0" borderId="38" xfId="0" applyNumberFormat="1" applyBorder="1" applyProtection="1">
      <protection locked="0"/>
    </xf>
    <xf numFmtId="0" fontId="0" fillId="0" borderId="39" xfId="0" applyBorder="1" applyProtection="1">
      <protection locked="0"/>
    </xf>
    <xf numFmtId="44" fontId="0" fillId="0" borderId="38" xfId="1" applyFont="1" applyBorder="1" applyProtection="1">
      <protection locked="0"/>
    </xf>
    <xf numFmtId="0" fontId="0" fillId="0" borderId="50" xfId="0" applyBorder="1"/>
    <xf numFmtId="44" fontId="0" fillId="0" borderId="51" xfId="1" applyFont="1" applyBorder="1" applyProtection="1"/>
    <xf numFmtId="0" fontId="0" fillId="0" borderId="4" xfId="0" applyBorder="1"/>
    <xf numFmtId="44" fontId="0" fillId="0" borderId="51" xfId="0" applyNumberFormat="1" applyBorder="1"/>
    <xf numFmtId="0" fontId="4" fillId="0" borderId="0" xfId="0" applyFont="1"/>
    <xf numFmtId="1" fontId="0" fillId="3" borderId="34" xfId="0" applyNumberFormat="1" applyFill="1" applyBorder="1" applyAlignment="1" applyProtection="1">
      <alignment horizontal="center"/>
      <protection locked="0"/>
    </xf>
    <xf numFmtId="0" fontId="5" fillId="0" borderId="4" xfId="0" applyFont="1" applyBorder="1"/>
    <xf numFmtId="0" fontId="5" fillId="0" borderId="55" xfId="0" applyFont="1" applyBorder="1"/>
    <xf numFmtId="0" fontId="5" fillId="0" borderId="56" xfId="0" applyFont="1" applyBorder="1"/>
    <xf numFmtId="0" fontId="8" fillId="11" borderId="10" xfId="0" applyFont="1" applyFill="1" applyBorder="1"/>
    <xf numFmtId="0" fontId="8" fillId="11" borderId="49" xfId="0" applyFont="1" applyFill="1" applyBorder="1"/>
    <xf numFmtId="0" fontId="8" fillId="12" borderId="14" xfId="0" applyFont="1" applyFill="1" applyBorder="1"/>
    <xf numFmtId="44" fontId="8" fillId="12" borderId="39" xfId="1" applyFont="1" applyFill="1" applyBorder="1"/>
    <xf numFmtId="0" fontId="8" fillId="13" borderId="50" xfId="0" applyFont="1" applyFill="1" applyBorder="1"/>
    <xf numFmtId="44" fontId="8" fillId="13" borderId="52" xfId="1" applyFont="1" applyFill="1" applyBorder="1"/>
    <xf numFmtId="44" fontId="0" fillId="10" borderId="39" xfId="1" applyFont="1" applyFill="1" applyBorder="1"/>
    <xf numFmtId="0" fontId="5" fillId="0" borderId="58" xfId="0" applyFont="1" applyBorder="1"/>
    <xf numFmtId="0" fontId="6" fillId="0" borderId="58" xfId="0" applyFont="1" applyBorder="1"/>
    <xf numFmtId="0" fontId="7" fillId="0" borderId="55" xfId="0" applyFont="1" applyBorder="1"/>
    <xf numFmtId="0" fontId="5" fillId="0" borderId="6" xfId="0" applyFont="1" applyBorder="1"/>
    <xf numFmtId="165" fontId="5" fillId="0" borderId="4" xfId="0" applyNumberFormat="1" applyFont="1" applyBorder="1"/>
    <xf numFmtId="165" fontId="5" fillId="0" borderId="58" xfId="0" applyNumberFormat="1" applyFont="1" applyBorder="1"/>
    <xf numFmtId="165" fontId="5" fillId="0" borderId="55" xfId="1" applyNumberFormat="1" applyFont="1" applyFill="1" applyBorder="1"/>
    <xf numFmtId="165" fontId="5" fillId="0" borderId="55" xfId="0" applyNumberFormat="1" applyFont="1" applyBorder="1"/>
    <xf numFmtId="165" fontId="5" fillId="0" borderId="56" xfId="0" applyNumberFormat="1" applyFont="1" applyBorder="1"/>
    <xf numFmtId="165" fontId="7" fillId="0" borderId="55" xfId="0" applyNumberFormat="1" applyFont="1" applyBorder="1"/>
    <xf numFmtId="165" fontId="7" fillId="0" borderId="55" xfId="0" applyNumberFormat="1" applyFont="1" applyBorder="1" applyAlignment="1">
      <alignment horizontal="center"/>
    </xf>
    <xf numFmtId="165" fontId="5" fillId="0" borderId="6" xfId="0" applyNumberFormat="1" applyFont="1" applyBorder="1"/>
    <xf numFmtId="44" fontId="0" fillId="0" borderId="5" xfId="1" applyFont="1" applyBorder="1"/>
    <xf numFmtId="44" fontId="0" fillId="0" borderId="33" xfId="1" applyFont="1" applyBorder="1"/>
    <xf numFmtId="44" fontId="0" fillId="0" borderId="17" xfId="1" applyFont="1" applyBorder="1"/>
    <xf numFmtId="44" fontId="0" fillId="0" borderId="57" xfId="1" applyFont="1" applyBorder="1"/>
    <xf numFmtId="44" fontId="0" fillId="0" borderId="45" xfId="1" applyFont="1" applyBorder="1"/>
    <xf numFmtId="0" fontId="0" fillId="0" borderId="26" xfId="0" applyBorder="1"/>
    <xf numFmtId="44" fontId="0" fillId="0" borderId="26" xfId="1" applyFont="1" applyBorder="1"/>
    <xf numFmtId="44" fontId="0" fillId="0" borderId="32" xfId="1" applyFont="1" applyBorder="1"/>
    <xf numFmtId="44" fontId="0" fillId="0" borderId="16" xfId="1" applyFont="1" applyBorder="1"/>
    <xf numFmtId="44" fontId="0" fillId="0" borderId="60" xfId="1" applyFont="1" applyBorder="1"/>
    <xf numFmtId="44" fontId="0" fillId="0" borderId="59" xfId="1" applyFont="1" applyBorder="1"/>
    <xf numFmtId="0" fontId="6" fillId="2" borderId="46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6" fillId="2" borderId="46" xfId="0" applyFont="1" applyFill="1" applyBorder="1"/>
    <xf numFmtId="165" fontId="6" fillId="2" borderId="46" xfId="0" applyNumberFormat="1" applyFont="1" applyFill="1" applyBorder="1"/>
    <xf numFmtId="44" fontId="0" fillId="2" borderId="8" xfId="1" applyFont="1" applyFill="1" applyBorder="1"/>
    <xf numFmtId="44" fontId="0" fillId="2" borderId="9" xfId="1" applyFont="1" applyFill="1" applyBorder="1"/>
    <xf numFmtId="165" fontId="5" fillId="2" borderId="46" xfId="0" applyNumberFormat="1" applyFont="1" applyFill="1" applyBorder="1"/>
    <xf numFmtId="0" fontId="5" fillId="0" borderId="61" xfId="0" applyFont="1" applyBorder="1"/>
    <xf numFmtId="165" fontId="5" fillId="0" borderId="61" xfId="1" applyNumberFormat="1" applyFont="1" applyFill="1" applyBorder="1"/>
    <xf numFmtId="44" fontId="0" fillId="0" borderId="20" xfId="1" applyFont="1" applyBorder="1"/>
    <xf numFmtId="44" fontId="0" fillId="0" borderId="21" xfId="1" applyFont="1" applyBorder="1"/>
    <xf numFmtId="165" fontId="6" fillId="2" borderId="46" xfId="1" applyNumberFormat="1" applyFont="1" applyFill="1" applyBorder="1"/>
    <xf numFmtId="165" fontId="6" fillId="2" borderId="8" xfId="1" applyNumberFormat="1" applyFont="1" applyFill="1" applyBorder="1"/>
    <xf numFmtId="165" fontId="6" fillId="2" borderId="9" xfId="1" applyNumberFormat="1" applyFont="1" applyFill="1" applyBorder="1"/>
    <xf numFmtId="0" fontId="6" fillId="2" borderId="6" xfId="0" applyFont="1" applyFill="1" applyBorder="1"/>
    <xf numFmtId="165" fontId="6" fillId="2" borderId="6" xfId="0" applyNumberFormat="1" applyFont="1" applyFill="1" applyBorder="1"/>
    <xf numFmtId="165" fontId="6" fillId="2" borderId="59" xfId="0" applyNumberFormat="1" applyFont="1" applyFill="1" applyBorder="1"/>
    <xf numFmtId="165" fontId="6" fillId="2" borderId="45" xfId="0" applyNumberFormat="1" applyFont="1" applyFill="1" applyBorder="1"/>
    <xf numFmtId="165" fontId="6" fillId="2" borderId="8" xfId="0" applyNumberFormat="1" applyFont="1" applyFill="1" applyBorder="1"/>
    <xf numFmtId="165" fontId="6" fillId="2" borderId="9" xfId="0" applyNumberFormat="1" applyFont="1" applyFill="1" applyBorder="1"/>
    <xf numFmtId="44" fontId="5" fillId="0" borderId="55" xfId="1" applyFont="1" applyFill="1" applyBorder="1"/>
    <xf numFmtId="0" fontId="6" fillId="2" borderId="8" xfId="0" applyFont="1" applyFill="1" applyBorder="1"/>
    <xf numFmtId="0" fontId="0" fillId="0" borderId="6" xfId="0" applyBorder="1" applyAlignment="1">
      <alignment horizontal="center"/>
    </xf>
    <xf numFmtId="0" fontId="0" fillId="2" borderId="0" xfId="0" applyFill="1"/>
    <xf numFmtId="44" fontId="0" fillId="2" borderId="0" xfId="1" applyFont="1" applyFill="1" applyBorder="1"/>
    <xf numFmtId="0" fontId="0" fillId="2" borderId="3" xfId="0" applyFill="1" applyBorder="1"/>
    <xf numFmtId="0" fontId="0" fillId="2" borderId="45" xfId="0" applyFill="1" applyBorder="1"/>
    <xf numFmtId="0" fontId="0" fillId="2" borderId="5" xfId="0" applyFill="1" applyBorder="1"/>
    <xf numFmtId="44" fontId="0" fillId="2" borderId="0" xfId="0" applyNumberFormat="1" applyFill="1"/>
    <xf numFmtId="44" fontId="0" fillId="2" borderId="5" xfId="0" applyNumberFormat="1" applyFill="1" applyBorder="1"/>
    <xf numFmtId="44" fontId="0" fillId="2" borderId="0" xfId="1" applyFont="1" applyFill="1" applyProtection="1"/>
    <xf numFmtId="0" fontId="2" fillId="2" borderId="0" xfId="0" applyFont="1" applyFill="1"/>
    <xf numFmtId="44" fontId="2" fillId="2" borderId="0" xfId="0" applyNumberFormat="1" applyFont="1" applyFill="1"/>
    <xf numFmtId="0" fontId="0" fillId="2" borderId="26" xfId="0" applyFill="1" applyBorder="1"/>
    <xf numFmtId="0" fontId="0" fillId="2" borderId="7" xfId="0" applyFill="1" applyBorder="1"/>
    <xf numFmtId="0" fontId="2" fillId="2" borderId="0" xfId="0" applyFont="1" applyFill="1" applyProtection="1">
      <protection locked="0"/>
    </xf>
    <xf numFmtId="44" fontId="2" fillId="2" borderId="0" xfId="1" applyFont="1" applyFill="1" applyBorder="1" applyProtection="1">
      <protection locked="0"/>
    </xf>
    <xf numFmtId="44" fontId="2" fillId="0" borderId="35" xfId="1" applyFont="1" applyBorder="1" applyProtection="1">
      <protection locked="0"/>
    </xf>
    <xf numFmtId="44" fontId="2" fillId="0" borderId="22" xfId="1" applyFont="1" applyBorder="1" applyProtection="1">
      <protection locked="0"/>
    </xf>
  </cellXfs>
  <cellStyles count="3">
    <cellStyle name="Currency" xfId="1" builtinId="4"/>
    <cellStyle name="Normal" xfId="0" builtinId="0"/>
    <cellStyle name="Percent" xfId="2" builtinId="5"/>
  </cellStyles>
  <dxfs count="8"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rgb="FF9C0006"/>
      </font>
    </dxf>
    <dxf>
      <fill>
        <patternFill>
          <bgColor theme="6" tint="0.79998168889431442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45414-510C-468E-B225-91BA4555E2AE}">
  <dimension ref="A1:O72"/>
  <sheetViews>
    <sheetView tabSelected="1" workbookViewId="0">
      <selection activeCell="J10" sqref="J10"/>
    </sheetView>
  </sheetViews>
  <sheetFormatPr defaultRowHeight="15" x14ac:dyDescent="0.25"/>
  <cols>
    <col min="1" max="1" width="44.42578125" customWidth="1"/>
    <col min="2" max="2" width="3.28515625" customWidth="1"/>
    <col min="3" max="4" width="16.7109375" customWidth="1"/>
    <col min="5" max="5" width="2.5703125" customWidth="1"/>
    <col min="6" max="6" width="35.7109375" customWidth="1"/>
    <col min="7" max="7" width="14.28515625" customWidth="1"/>
    <col min="8" max="8" width="38.140625" customWidth="1"/>
    <col min="9" max="9" width="11" customWidth="1"/>
    <col min="10" max="10" width="13.5703125" customWidth="1"/>
    <col min="11" max="11" width="12.140625" customWidth="1"/>
    <col min="12" max="12" width="13" customWidth="1"/>
    <col min="13" max="13" width="17.28515625" customWidth="1"/>
    <col min="14" max="14" width="13.7109375" customWidth="1"/>
    <col min="15" max="15" width="18.42578125" customWidth="1"/>
    <col min="16" max="16" width="16.5703125" bestFit="1" customWidth="1"/>
    <col min="17" max="17" width="22.28515625" customWidth="1"/>
    <col min="18" max="18" width="28.7109375" bestFit="1" customWidth="1"/>
  </cols>
  <sheetData>
    <row r="1" spans="1:15" ht="15.75" thickBot="1" x14ac:dyDescent="0.3">
      <c r="A1" s="1" t="s">
        <v>0</v>
      </c>
      <c r="B1" s="2"/>
      <c r="C1" s="2"/>
      <c r="D1" s="2"/>
      <c r="E1" s="207"/>
      <c r="F1" s="56" t="s">
        <v>195</v>
      </c>
      <c r="G1" s="131">
        <v>0.22</v>
      </c>
      <c r="H1" s="130"/>
    </row>
    <row r="2" spans="1:15" ht="15.75" thickBot="1" x14ac:dyDescent="0.3">
      <c r="A2" s="4" t="s">
        <v>1</v>
      </c>
      <c r="B2" s="5"/>
      <c r="C2" s="5"/>
      <c r="D2" s="5"/>
      <c r="E2" s="207"/>
      <c r="F2" s="68" t="s">
        <v>196</v>
      </c>
      <c r="G2" s="132">
        <v>0.78</v>
      </c>
      <c r="H2" s="206"/>
    </row>
    <row r="3" spans="1:15" ht="15.75" thickBot="1" x14ac:dyDescent="0.3">
      <c r="A3" s="6"/>
      <c r="B3" s="7"/>
      <c r="C3" s="8" t="s">
        <v>2</v>
      </c>
      <c r="D3" s="9" t="s">
        <v>3</v>
      </c>
      <c r="E3" s="207"/>
      <c r="F3" s="207"/>
      <c r="G3" s="208"/>
      <c r="H3" s="209"/>
      <c r="N3" s="129"/>
      <c r="O3" s="129"/>
    </row>
    <row r="4" spans="1:15" ht="15.75" thickBot="1" x14ac:dyDescent="0.3">
      <c r="A4" s="10" t="s">
        <v>4</v>
      </c>
      <c r="B4" s="11"/>
      <c r="C4" s="12"/>
      <c r="D4" s="13"/>
      <c r="E4" s="207"/>
      <c r="F4" s="207"/>
      <c r="G4" s="207"/>
      <c r="H4" s="210"/>
      <c r="K4" s="129"/>
      <c r="N4" s="129"/>
      <c r="O4" s="129"/>
    </row>
    <row r="5" spans="1:15" ht="15.75" thickBot="1" x14ac:dyDescent="0.3">
      <c r="A5" s="14"/>
      <c r="B5" s="15"/>
      <c r="C5" s="16"/>
      <c r="D5" s="17"/>
      <c r="E5" s="207"/>
      <c r="F5" s="56" t="s">
        <v>44</v>
      </c>
      <c r="G5" s="149">
        <v>276</v>
      </c>
      <c r="H5" s="57" t="s">
        <v>45</v>
      </c>
      <c r="I5" s="148">
        <v>31.19</v>
      </c>
      <c r="K5" s="129"/>
    </row>
    <row r="6" spans="1:15" x14ac:dyDescent="0.25">
      <c r="A6" s="14" t="s">
        <v>231</v>
      </c>
      <c r="B6" s="15"/>
      <c r="C6" s="16">
        <f>(28720*0.3)*1.03</f>
        <v>8874.48</v>
      </c>
      <c r="D6" s="17">
        <f>(28720*0.7)*1</f>
        <v>20104</v>
      </c>
      <c r="E6" s="207"/>
      <c r="F6" s="58" t="s">
        <v>46</v>
      </c>
      <c r="G6" s="59">
        <f>C6</f>
        <v>8874.48</v>
      </c>
      <c r="H6" s="60"/>
      <c r="K6" s="129"/>
    </row>
    <row r="7" spans="1:15" x14ac:dyDescent="0.25">
      <c r="A7" s="14" t="s">
        <v>5</v>
      </c>
      <c r="B7" s="15"/>
      <c r="C7" s="16">
        <f>0.0212*C70</f>
        <v>212</v>
      </c>
      <c r="D7" s="16">
        <f>0.0212*D70</f>
        <v>731.4</v>
      </c>
      <c r="E7" s="207"/>
      <c r="F7" s="61" t="s">
        <v>47</v>
      </c>
      <c r="G7" s="62">
        <f>G6/G5</f>
        <v>32.153913043478262</v>
      </c>
      <c r="H7" s="63"/>
    </row>
    <row r="8" spans="1:15" x14ac:dyDescent="0.25">
      <c r="A8" s="14" t="s">
        <v>6</v>
      </c>
      <c r="B8" s="15"/>
      <c r="C8" s="16">
        <f>G28</f>
        <v>12692.744999999999</v>
      </c>
      <c r="D8" s="17">
        <f>G34</f>
        <v>77276.005000000005</v>
      </c>
      <c r="E8" s="207"/>
      <c r="F8" s="61" t="s">
        <v>48</v>
      </c>
      <c r="G8" s="64">
        <f>(G7-I5)/I5</f>
        <v>3.0904554135244011E-2</v>
      </c>
      <c r="H8" s="63"/>
    </row>
    <row r="9" spans="1:15" ht="15.75" thickBot="1" x14ac:dyDescent="0.3">
      <c r="A9" s="18"/>
      <c r="B9" s="19"/>
      <c r="C9" s="20"/>
      <c r="D9" s="21"/>
      <c r="E9" s="207"/>
      <c r="F9" s="61" t="s">
        <v>49</v>
      </c>
      <c r="G9" s="62">
        <f>G7-I5</f>
        <v>0.96391304347826079</v>
      </c>
      <c r="H9" s="63"/>
    </row>
    <row r="10" spans="1:15" ht="15.75" thickBot="1" x14ac:dyDescent="0.3">
      <c r="A10" s="22" t="s">
        <v>7</v>
      </c>
      <c r="B10" s="23"/>
      <c r="C10" s="24">
        <f>SUM(C5:C9)</f>
        <v>21779.224999999999</v>
      </c>
      <c r="D10" s="25">
        <f>SUM(D5:D9)</f>
        <v>98111.404999999999</v>
      </c>
      <c r="E10" s="207"/>
      <c r="F10" s="65"/>
      <c r="G10" s="66"/>
      <c r="H10" s="67"/>
    </row>
    <row r="11" spans="1:15" ht="15.75" thickBot="1" x14ac:dyDescent="0.3">
      <c r="A11" s="26"/>
      <c r="B11" s="27"/>
      <c r="C11" s="28"/>
      <c r="D11" s="29"/>
      <c r="E11" s="207"/>
      <c r="F11" s="68" t="s">
        <v>50</v>
      </c>
      <c r="G11" s="69">
        <v>836</v>
      </c>
      <c r="H11" s="70" t="s">
        <v>45</v>
      </c>
      <c r="I11" s="148">
        <v>24.04</v>
      </c>
    </row>
    <row r="12" spans="1:15" ht="15.75" thickBot="1" x14ac:dyDescent="0.3">
      <c r="A12" s="30" t="s">
        <v>8</v>
      </c>
      <c r="B12" s="31"/>
      <c r="C12" s="32"/>
      <c r="D12" s="33"/>
      <c r="E12" s="207"/>
      <c r="F12" s="58" t="s">
        <v>51</v>
      </c>
      <c r="G12" s="59">
        <f>D6</f>
        <v>20104</v>
      </c>
      <c r="H12" s="60"/>
    </row>
    <row r="13" spans="1:15" x14ac:dyDescent="0.25">
      <c r="A13" s="34" t="s">
        <v>9</v>
      </c>
      <c r="B13" s="35"/>
      <c r="C13" s="36"/>
      <c r="D13" s="37"/>
      <c r="E13" s="207"/>
      <c r="F13" s="61" t="s">
        <v>52</v>
      </c>
      <c r="G13" s="62">
        <f>G12/G11</f>
        <v>24.047846889952154</v>
      </c>
      <c r="H13" s="63"/>
    </row>
    <row r="14" spans="1:15" x14ac:dyDescent="0.25">
      <c r="A14" s="14" t="s">
        <v>10</v>
      </c>
      <c r="B14" s="15"/>
      <c r="C14" s="16">
        <v>90</v>
      </c>
      <c r="D14" s="17">
        <v>390</v>
      </c>
      <c r="E14" s="207"/>
      <c r="F14" s="61" t="s">
        <v>53</v>
      </c>
      <c r="G14" s="64">
        <f>(G13-I11)/I11</f>
        <v>3.264097317868271E-4</v>
      </c>
      <c r="H14" s="63"/>
    </row>
    <row r="15" spans="1:15" ht="15.75" thickBot="1" x14ac:dyDescent="0.3">
      <c r="A15" s="14" t="s">
        <v>11</v>
      </c>
      <c r="B15" s="15"/>
      <c r="C15" s="16">
        <v>72</v>
      </c>
      <c r="D15" s="17">
        <v>72</v>
      </c>
      <c r="E15" s="207"/>
      <c r="F15" s="71" t="s">
        <v>54</v>
      </c>
      <c r="G15" s="72">
        <f>G13-I11</f>
        <v>7.8468899521553226E-3</v>
      </c>
      <c r="H15" s="73"/>
    </row>
    <row r="16" spans="1:15" ht="15.75" thickBot="1" x14ac:dyDescent="0.3">
      <c r="A16" s="14" t="s">
        <v>12</v>
      </c>
      <c r="B16" s="15"/>
      <c r="C16" s="16">
        <v>3800.99</v>
      </c>
      <c r="D16" s="17">
        <v>6968.09</v>
      </c>
      <c r="E16" s="207"/>
      <c r="F16" s="207"/>
      <c r="G16" s="207"/>
      <c r="H16" s="211"/>
    </row>
    <row r="17" spans="1:8" x14ac:dyDescent="0.25">
      <c r="A17" s="14" t="s">
        <v>13</v>
      </c>
      <c r="B17" s="15"/>
      <c r="C17" s="16">
        <v>300</v>
      </c>
      <c r="D17" s="17">
        <v>500</v>
      </c>
      <c r="E17" s="207"/>
      <c r="F17" s="1" t="s">
        <v>185</v>
      </c>
      <c r="G17" s="140"/>
      <c r="H17" s="3"/>
    </row>
    <row r="18" spans="1:8" x14ac:dyDescent="0.25">
      <c r="A18" s="14" t="s">
        <v>14</v>
      </c>
      <c r="B18" s="15"/>
      <c r="C18" s="16">
        <v>25</v>
      </c>
      <c r="D18" s="17">
        <v>75</v>
      </c>
      <c r="E18" s="207"/>
      <c r="F18" s="14" t="s">
        <v>186</v>
      </c>
      <c r="G18" s="141">
        <f>'Asset Register'!C21+'Asset Register'!C40</f>
        <v>25429</v>
      </c>
      <c r="H18" s="142" t="s">
        <v>187</v>
      </c>
    </row>
    <row r="19" spans="1:8" x14ac:dyDescent="0.25">
      <c r="A19" s="14" t="s">
        <v>15</v>
      </c>
      <c r="B19" s="15"/>
      <c r="C19" s="16">
        <v>47</v>
      </c>
      <c r="D19" s="17">
        <v>47</v>
      </c>
      <c r="E19" s="207"/>
      <c r="F19" s="14" t="s">
        <v>188</v>
      </c>
      <c r="G19" s="141">
        <f>'Asset Register'!C51</f>
        <v>4362.45</v>
      </c>
      <c r="H19" s="142" t="s">
        <v>189</v>
      </c>
    </row>
    <row r="20" spans="1:8" x14ac:dyDescent="0.25">
      <c r="A20" s="14" t="s">
        <v>16</v>
      </c>
      <c r="B20" s="15"/>
      <c r="C20" s="16">
        <v>205</v>
      </c>
      <c r="D20" s="17">
        <v>621</v>
      </c>
      <c r="E20" s="207"/>
      <c r="F20" s="14" t="s">
        <v>190</v>
      </c>
      <c r="G20" s="143">
        <f>'Current Budget'!D52</f>
        <v>89968.75</v>
      </c>
      <c r="H20" s="142" t="s">
        <v>191</v>
      </c>
    </row>
    <row r="21" spans="1:8" ht="15.75" thickBot="1" x14ac:dyDescent="0.3">
      <c r="A21" s="14" t="s">
        <v>17</v>
      </c>
      <c r="B21" s="15"/>
      <c r="C21" s="16">
        <v>125</v>
      </c>
      <c r="D21" s="17">
        <v>350</v>
      </c>
      <c r="E21" s="207"/>
      <c r="F21" s="144" t="s">
        <v>192</v>
      </c>
      <c r="G21" s="145">
        <f>SUM(G18:G20)</f>
        <v>119760.2</v>
      </c>
      <c r="H21" s="136" t="s">
        <v>193</v>
      </c>
    </row>
    <row r="22" spans="1:8" x14ac:dyDescent="0.25">
      <c r="A22" s="14" t="s">
        <v>18</v>
      </c>
      <c r="B22" s="15"/>
      <c r="C22" s="16">
        <v>100</v>
      </c>
      <c r="D22" s="17">
        <v>100</v>
      </c>
      <c r="E22" s="207"/>
      <c r="F22" s="207"/>
      <c r="G22" s="214"/>
      <c r="H22" s="211"/>
    </row>
    <row r="23" spans="1:8" ht="15.75" thickBot="1" x14ac:dyDescent="0.3">
      <c r="A23" s="14" t="s">
        <v>19</v>
      </c>
      <c r="B23" s="15"/>
      <c r="C23" s="16">
        <v>95</v>
      </c>
      <c r="D23" s="17">
        <v>500</v>
      </c>
      <c r="E23" s="207"/>
      <c r="F23" s="215" t="s">
        <v>194</v>
      </c>
      <c r="G23" s="216"/>
      <c r="H23" s="211"/>
    </row>
    <row r="24" spans="1:8" ht="15.75" thickBot="1" x14ac:dyDescent="0.3">
      <c r="A24" s="18"/>
      <c r="B24" s="19"/>
      <c r="C24" s="20"/>
      <c r="D24" s="21"/>
      <c r="E24" s="207"/>
      <c r="F24" s="133" t="s">
        <v>2</v>
      </c>
      <c r="G24" s="134"/>
      <c r="H24" s="135"/>
    </row>
    <row r="25" spans="1:8" ht="15.75" thickBot="1" x14ac:dyDescent="0.3">
      <c r="A25" s="22" t="s">
        <v>20</v>
      </c>
      <c r="B25" s="23"/>
      <c r="C25" s="24">
        <f>SUM(C14:C24)</f>
        <v>4859.99</v>
      </c>
      <c r="D25" s="25">
        <f>SUM(D14:D24)</f>
        <v>9623.09</v>
      </c>
      <c r="E25" s="207"/>
      <c r="F25" s="61" t="s">
        <v>174</v>
      </c>
      <c r="G25" s="62">
        <f>G1*G21</f>
        <v>26347.243999999999</v>
      </c>
      <c r="H25" s="63" t="s">
        <v>175</v>
      </c>
    </row>
    <row r="26" spans="1:8" ht="15.75" thickBot="1" x14ac:dyDescent="0.3">
      <c r="A26" s="38"/>
      <c r="B26" s="39"/>
      <c r="C26" s="40"/>
      <c r="D26" s="41"/>
      <c r="E26" s="207"/>
      <c r="F26" s="58" t="s">
        <v>176</v>
      </c>
      <c r="G26" s="59">
        <f>'Asset Register'!C40</f>
        <v>12694.76</v>
      </c>
      <c r="H26" s="60" t="s">
        <v>177</v>
      </c>
    </row>
    <row r="27" spans="1:8" x14ac:dyDescent="0.25">
      <c r="A27" s="34" t="s">
        <v>21</v>
      </c>
      <c r="B27" s="42"/>
      <c r="C27" s="36"/>
      <c r="D27" s="37"/>
      <c r="E27" s="207"/>
      <c r="F27" s="58" t="s">
        <v>178</v>
      </c>
      <c r="G27" s="59">
        <f>G19*G1</f>
        <v>959.73899999999992</v>
      </c>
      <c r="H27" s="60" t="s">
        <v>179</v>
      </c>
    </row>
    <row r="28" spans="1:8" ht="15.75" thickBot="1" x14ac:dyDescent="0.3">
      <c r="A28" s="14" t="s">
        <v>22</v>
      </c>
      <c r="B28" s="15"/>
      <c r="C28" s="16">
        <f>(3*15*52)</f>
        <v>2340</v>
      </c>
      <c r="D28" s="17">
        <v>6656</v>
      </c>
      <c r="E28" s="207"/>
      <c r="F28" s="144" t="s">
        <v>180</v>
      </c>
      <c r="G28" s="147">
        <f>G25-(G26+G27)</f>
        <v>12692.744999999999</v>
      </c>
      <c r="H28" s="136" t="s">
        <v>197</v>
      </c>
    </row>
    <row r="29" spans="1:8" ht="15.75" thickBot="1" x14ac:dyDescent="0.3">
      <c r="A29" s="14" t="s">
        <v>23</v>
      </c>
      <c r="B29" s="15"/>
      <c r="C29" s="16">
        <v>0</v>
      </c>
      <c r="D29" s="17">
        <v>248.4</v>
      </c>
      <c r="E29" s="207"/>
      <c r="F29" s="207"/>
      <c r="G29" s="212"/>
      <c r="H29" s="213"/>
    </row>
    <row r="30" spans="1:8" x14ac:dyDescent="0.25">
      <c r="A30" s="14" t="s">
        <v>24</v>
      </c>
      <c r="B30" s="15"/>
      <c r="C30" s="16">
        <v>0</v>
      </c>
      <c r="D30" s="17">
        <v>350</v>
      </c>
      <c r="E30" s="207"/>
      <c r="F30" s="137" t="s">
        <v>3</v>
      </c>
      <c r="G30" s="138"/>
      <c r="H30" s="139"/>
    </row>
    <row r="31" spans="1:8" x14ac:dyDescent="0.25">
      <c r="A31" s="14" t="s">
        <v>25</v>
      </c>
      <c r="B31" s="15"/>
      <c r="C31" s="16">
        <v>250</v>
      </c>
      <c r="D31" s="17">
        <v>1500</v>
      </c>
      <c r="E31" s="207"/>
      <c r="F31" s="61" t="s">
        <v>181</v>
      </c>
      <c r="G31" s="62">
        <f>G2*G21</f>
        <v>93412.956000000006</v>
      </c>
      <c r="H31" s="63" t="s">
        <v>175</v>
      </c>
    </row>
    <row r="32" spans="1:8" ht="15.75" thickBot="1" x14ac:dyDescent="0.3">
      <c r="A32" s="18"/>
      <c r="B32" s="19"/>
      <c r="C32" s="20"/>
      <c r="D32" s="21"/>
      <c r="E32" s="207"/>
      <c r="F32" s="58" t="s">
        <v>182</v>
      </c>
      <c r="G32" s="59">
        <f>'Asset Register'!C21</f>
        <v>12734.24</v>
      </c>
      <c r="H32" s="60" t="s">
        <v>177</v>
      </c>
    </row>
    <row r="33" spans="1:8" ht="15.75" thickBot="1" x14ac:dyDescent="0.3">
      <c r="A33" s="22" t="s">
        <v>26</v>
      </c>
      <c r="B33" s="23"/>
      <c r="C33" s="24">
        <f>SUM(C28:C32)</f>
        <v>2590</v>
      </c>
      <c r="D33" s="25">
        <f>SUM(D28:D32)</f>
        <v>8754.4</v>
      </c>
      <c r="E33" s="207"/>
      <c r="F33" s="146" t="s">
        <v>183</v>
      </c>
      <c r="G33" s="59">
        <f>G2*G19</f>
        <v>3402.7109999999998</v>
      </c>
      <c r="H33" s="60" t="s">
        <v>179</v>
      </c>
    </row>
    <row r="34" spans="1:8" ht="15.75" thickBot="1" x14ac:dyDescent="0.3">
      <c r="A34" s="26"/>
      <c r="B34" s="27"/>
      <c r="C34" s="43"/>
      <c r="D34" s="44"/>
      <c r="E34" s="207"/>
      <c r="F34" s="144" t="s">
        <v>184</v>
      </c>
      <c r="G34" s="147">
        <f>G31-(G32+G33)</f>
        <v>77276.005000000005</v>
      </c>
      <c r="H34" s="136" t="s">
        <v>197</v>
      </c>
    </row>
    <row r="35" spans="1:8" ht="15.75" thickBot="1" x14ac:dyDescent="0.3">
      <c r="A35" s="34" t="s">
        <v>27</v>
      </c>
      <c r="B35" s="42"/>
      <c r="C35" s="36"/>
      <c r="D35" s="37"/>
      <c r="E35" s="207"/>
      <c r="F35" s="207"/>
      <c r="G35" s="211"/>
    </row>
    <row r="36" spans="1:8" x14ac:dyDescent="0.25">
      <c r="A36" s="14" t="s">
        <v>28</v>
      </c>
      <c r="B36" s="15"/>
      <c r="C36" s="16"/>
      <c r="D36" s="17">
        <v>7000</v>
      </c>
      <c r="E36" s="207"/>
      <c r="F36" s="153" t="s">
        <v>232</v>
      </c>
      <c r="G36" s="154"/>
    </row>
    <row r="37" spans="1:8" x14ac:dyDescent="0.25">
      <c r="A37" s="14" t="s">
        <v>29</v>
      </c>
      <c r="B37" s="15"/>
      <c r="C37" s="16"/>
      <c r="D37" s="17">
        <v>6000</v>
      </c>
      <c r="E37" s="207"/>
      <c r="F37" s="155" t="s">
        <v>2</v>
      </c>
      <c r="G37" s="156">
        <f>11.1*547</f>
        <v>6071.7</v>
      </c>
    </row>
    <row r="38" spans="1:8" ht="15.75" thickBot="1" x14ac:dyDescent="0.3">
      <c r="A38" s="14" t="s">
        <v>30</v>
      </c>
      <c r="B38" s="15"/>
      <c r="C38" s="16"/>
      <c r="D38" s="17">
        <v>2000</v>
      </c>
      <c r="E38" s="207"/>
      <c r="F38" s="157" t="s">
        <v>3</v>
      </c>
      <c r="G38" s="158">
        <f>11.1*1927</f>
        <v>21389.7</v>
      </c>
    </row>
    <row r="39" spans="1:8" ht="15.75" thickBot="1" x14ac:dyDescent="0.3">
      <c r="A39" s="14" t="s">
        <v>31</v>
      </c>
      <c r="B39" s="15"/>
      <c r="C39" s="16">
        <v>1500</v>
      </c>
      <c r="D39" s="17">
        <v>2000</v>
      </c>
      <c r="E39" s="207"/>
      <c r="F39" s="207"/>
      <c r="G39" s="211"/>
    </row>
    <row r="40" spans="1:8" x14ac:dyDescent="0.25">
      <c r="A40" s="18" t="s">
        <v>32</v>
      </c>
      <c r="B40" s="19"/>
      <c r="C40" s="20">
        <v>500</v>
      </c>
      <c r="D40" s="21">
        <v>2000</v>
      </c>
      <c r="E40" s="207"/>
      <c r="F40" s="153" t="s">
        <v>233</v>
      </c>
      <c r="G40" s="154"/>
    </row>
    <row r="41" spans="1:8" ht="15.75" thickBot="1" x14ac:dyDescent="0.3">
      <c r="A41" s="18"/>
      <c r="B41" s="19"/>
      <c r="C41" s="20">
        <v>0</v>
      </c>
      <c r="D41" s="21"/>
      <c r="E41" s="207"/>
      <c r="F41" s="155" t="s">
        <v>2</v>
      </c>
      <c r="G41" s="159">
        <f>50+(547*0.2834)</f>
        <v>205.0198</v>
      </c>
    </row>
    <row r="42" spans="1:8" ht="15.75" thickBot="1" x14ac:dyDescent="0.3">
      <c r="A42" s="22" t="s">
        <v>26</v>
      </c>
      <c r="B42" s="23"/>
      <c r="C42" s="24">
        <f>SUM(C36:C41)</f>
        <v>2000</v>
      </c>
      <c r="D42" s="25">
        <f>SUM(D36:D41)</f>
        <v>19000</v>
      </c>
      <c r="E42" s="217"/>
      <c r="F42" s="157" t="s">
        <v>3</v>
      </c>
      <c r="G42" s="158">
        <v>621.11180000000002</v>
      </c>
    </row>
    <row r="43" spans="1:8" ht="15.75" thickBot="1" x14ac:dyDescent="0.3">
      <c r="A43" s="26"/>
      <c r="B43" s="27"/>
      <c r="C43" s="28"/>
      <c r="D43" s="29"/>
      <c r="E43" s="211"/>
    </row>
    <row r="44" spans="1:8" ht="15.75" thickBot="1" x14ac:dyDescent="0.3">
      <c r="A44" s="45" t="s">
        <v>33</v>
      </c>
      <c r="B44" s="46"/>
      <c r="C44" s="47"/>
      <c r="D44" s="48"/>
      <c r="E44" s="211"/>
    </row>
    <row r="45" spans="1:8" x14ac:dyDescent="0.25">
      <c r="A45" s="49" t="s">
        <v>34</v>
      </c>
      <c r="B45" s="50"/>
      <c r="C45" s="51">
        <v>1000</v>
      </c>
      <c r="D45" s="52">
        <v>12000</v>
      </c>
      <c r="E45" s="211"/>
    </row>
    <row r="46" spans="1:8" x14ac:dyDescent="0.25">
      <c r="A46" s="14" t="s">
        <v>35</v>
      </c>
      <c r="B46" s="15"/>
      <c r="C46" s="16">
        <v>0</v>
      </c>
      <c r="D46" s="17">
        <v>5000</v>
      </c>
      <c r="E46" s="211"/>
    </row>
    <row r="47" spans="1:8" x14ac:dyDescent="0.25">
      <c r="A47" s="14" t="s">
        <v>36</v>
      </c>
      <c r="B47" s="15"/>
      <c r="C47" s="16">
        <v>0</v>
      </c>
      <c r="D47" s="17">
        <v>0</v>
      </c>
      <c r="E47" s="211"/>
    </row>
    <row r="48" spans="1:8" ht="15.75" thickBot="1" x14ac:dyDescent="0.3">
      <c r="A48" s="18"/>
      <c r="B48" s="19"/>
      <c r="C48" s="20"/>
      <c r="D48" s="21"/>
      <c r="E48" s="211"/>
    </row>
    <row r="49" spans="1:7" ht="15.75" thickBot="1" x14ac:dyDescent="0.3">
      <c r="A49" s="22" t="s">
        <v>37</v>
      </c>
      <c r="B49" s="23"/>
      <c r="C49" s="24">
        <f>SUM(C44:C48)</f>
        <v>1000</v>
      </c>
      <c r="D49" s="25">
        <f>SUM(D44:D48)</f>
        <v>17000</v>
      </c>
      <c r="E49" s="211"/>
    </row>
    <row r="50" spans="1:7" ht="15.75" thickBot="1" x14ac:dyDescent="0.3">
      <c r="A50" s="26"/>
      <c r="B50" s="27"/>
      <c r="C50" s="28"/>
      <c r="D50" s="29"/>
      <c r="E50" s="211"/>
    </row>
    <row r="51" spans="1:7" ht="15.75" thickBot="1" x14ac:dyDescent="0.3">
      <c r="A51" s="45" t="s">
        <v>38</v>
      </c>
      <c r="B51" s="46"/>
      <c r="C51" s="47"/>
      <c r="D51" s="48"/>
      <c r="E51" s="211"/>
    </row>
    <row r="52" spans="1:7" x14ac:dyDescent="0.25">
      <c r="A52" s="49" t="s">
        <v>18</v>
      </c>
      <c r="B52" s="50"/>
      <c r="C52" s="51">
        <v>200</v>
      </c>
      <c r="D52" s="52">
        <v>900</v>
      </c>
      <c r="E52" s="211"/>
    </row>
    <row r="53" spans="1:7" x14ac:dyDescent="0.25">
      <c r="A53" s="14" t="s">
        <v>39</v>
      </c>
      <c r="B53" s="15"/>
      <c r="C53" s="16">
        <v>350</v>
      </c>
      <c r="D53" s="17">
        <v>2000</v>
      </c>
      <c r="E53" s="211"/>
    </row>
    <row r="54" spans="1:7" x14ac:dyDescent="0.25">
      <c r="A54" s="14" t="s">
        <v>40</v>
      </c>
      <c r="B54" s="15"/>
      <c r="C54" s="16">
        <v>500</v>
      </c>
      <c r="D54" s="17">
        <v>500</v>
      </c>
      <c r="E54" s="211"/>
    </row>
    <row r="55" spans="1:7" x14ac:dyDescent="0.25">
      <c r="A55" s="14"/>
      <c r="B55" s="15"/>
      <c r="C55" s="16"/>
      <c r="D55" s="17"/>
      <c r="E55" s="211"/>
    </row>
    <row r="56" spans="1:7" x14ac:dyDescent="0.25">
      <c r="A56" s="14"/>
      <c r="B56" s="15"/>
      <c r="C56" s="16"/>
      <c r="D56" s="17"/>
      <c r="E56" s="211"/>
    </row>
    <row r="57" spans="1:7" x14ac:dyDescent="0.25">
      <c r="A57" s="14"/>
      <c r="B57" s="15"/>
      <c r="C57" s="16"/>
      <c r="D57" s="17"/>
      <c r="E57" s="211"/>
    </row>
    <row r="58" spans="1:7" x14ac:dyDescent="0.25">
      <c r="A58" s="14"/>
      <c r="B58" s="15"/>
      <c r="C58" s="16"/>
      <c r="D58" s="17"/>
      <c r="E58" s="211"/>
    </row>
    <row r="59" spans="1:7" x14ac:dyDescent="0.25">
      <c r="A59" s="14"/>
      <c r="B59" s="15"/>
      <c r="C59" s="16"/>
      <c r="D59" s="17"/>
      <c r="E59" s="211"/>
    </row>
    <row r="60" spans="1:7" x14ac:dyDescent="0.25">
      <c r="A60" s="14"/>
      <c r="B60" s="15"/>
      <c r="C60" s="16"/>
      <c r="D60" s="17"/>
      <c r="E60" s="211"/>
    </row>
    <row r="61" spans="1:7" x14ac:dyDescent="0.25">
      <c r="A61" s="14"/>
      <c r="B61" s="15"/>
      <c r="C61" s="16"/>
      <c r="D61" s="17"/>
      <c r="E61" s="211"/>
    </row>
    <row r="62" spans="1:7" ht="15.75" thickBot="1" x14ac:dyDescent="0.3">
      <c r="A62" s="18"/>
      <c r="B62" s="19"/>
      <c r="C62" s="20"/>
      <c r="D62" s="21"/>
      <c r="E62" s="211"/>
    </row>
    <row r="63" spans="1:7" ht="15.75" thickBot="1" x14ac:dyDescent="0.3">
      <c r="A63" s="22" t="s">
        <v>41</v>
      </c>
      <c r="B63" s="23"/>
      <c r="C63" s="24">
        <f>SUM(C52:C62)</f>
        <v>1050</v>
      </c>
      <c r="D63" s="25">
        <f>SUM(D52:D62)</f>
        <v>3400</v>
      </c>
      <c r="E63" s="211"/>
      <c r="G63" s="129"/>
    </row>
    <row r="64" spans="1:7" x14ac:dyDescent="0.25">
      <c r="A64" s="49"/>
      <c r="B64" s="50"/>
      <c r="C64" s="51"/>
      <c r="D64" s="52"/>
      <c r="E64" s="211"/>
    </row>
    <row r="65" spans="1:5" ht="15.75" thickBot="1" x14ac:dyDescent="0.3">
      <c r="A65" s="18"/>
      <c r="B65" s="19"/>
      <c r="C65" s="20"/>
      <c r="D65" s="21"/>
      <c r="E65" s="211"/>
    </row>
    <row r="66" spans="1:5" ht="15.75" thickBot="1" x14ac:dyDescent="0.3">
      <c r="A66" s="22" t="s">
        <v>42</v>
      </c>
      <c r="B66" s="23"/>
      <c r="C66" s="24">
        <f>C63+C49+C42+C25+C33</f>
        <v>11499.99</v>
      </c>
      <c r="D66" s="25">
        <f>D63+D49+D42+D25+D33</f>
        <v>57777.49</v>
      </c>
      <c r="E66" s="211"/>
    </row>
    <row r="67" spans="1:5" ht="15.75" thickBot="1" x14ac:dyDescent="0.3">
      <c r="A67" s="26"/>
      <c r="B67" s="27"/>
      <c r="C67" s="28"/>
      <c r="D67" s="29"/>
      <c r="E67" s="211"/>
    </row>
    <row r="68" spans="1:5" ht="15.75" thickBot="1" x14ac:dyDescent="0.3">
      <c r="A68" s="53" t="s">
        <v>43</v>
      </c>
      <c r="B68" s="23"/>
      <c r="C68" s="54">
        <f>C10-C66</f>
        <v>10279.234999999999</v>
      </c>
      <c r="D68" s="55">
        <f>D10-D66</f>
        <v>40333.915000000001</v>
      </c>
      <c r="E68" s="211"/>
    </row>
    <row r="69" spans="1:5" ht="15.75" thickBot="1" x14ac:dyDescent="0.3">
      <c r="A69" s="219"/>
      <c r="B69" s="219"/>
      <c r="C69" s="220"/>
      <c r="D69" s="220"/>
      <c r="E69" s="211"/>
    </row>
    <row r="70" spans="1:5" ht="15.75" thickBot="1" x14ac:dyDescent="0.3">
      <c r="A70" s="53" t="s">
        <v>239</v>
      </c>
      <c r="B70" s="23"/>
      <c r="C70" s="222">
        <v>10000</v>
      </c>
      <c r="D70" s="221">
        <v>34500</v>
      </c>
      <c r="E70" s="211"/>
    </row>
    <row r="71" spans="1:5" ht="15.75" thickBot="1" x14ac:dyDescent="0.3">
      <c r="A71" s="53" t="s">
        <v>240</v>
      </c>
      <c r="B71" s="23"/>
      <c r="C71" s="222">
        <f>C68-C70</f>
        <v>279.23499999999876</v>
      </c>
      <c r="D71" s="221">
        <f>D68-D70</f>
        <v>5833.9150000000009</v>
      </c>
      <c r="E71" s="211"/>
    </row>
    <row r="72" spans="1:5" ht="15.75" thickBot="1" x14ac:dyDescent="0.3">
      <c r="A72" s="218"/>
      <c r="B72" s="218"/>
      <c r="C72" s="218"/>
      <c r="D72" s="218"/>
      <c r="E72" s="210"/>
    </row>
  </sheetData>
  <conditionalFormatting sqref="C68:D71">
    <cfRule type="cellIs" dxfId="7" priority="1" operator="lessThan">
      <formula>0</formula>
    </cfRule>
    <cfRule type="cellIs" dxfId="6" priority="2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B9C04C-E74A-40C8-A558-19CFF2AA8DDB}">
  <dimension ref="A1:Q52"/>
  <sheetViews>
    <sheetView topLeftCell="A21" workbookViewId="0">
      <selection activeCell="F36" sqref="F36"/>
    </sheetView>
  </sheetViews>
  <sheetFormatPr defaultRowHeight="15" x14ac:dyDescent="0.25"/>
  <cols>
    <col min="1" max="1" width="32.85546875" customWidth="1"/>
    <col min="2" max="2" width="14.5703125" customWidth="1"/>
    <col min="3" max="4" width="11.5703125" bestFit="1" customWidth="1"/>
    <col min="5" max="5" width="2.7109375" customWidth="1"/>
  </cols>
  <sheetData>
    <row r="1" spans="1:6" ht="15.75" thickBot="1" x14ac:dyDescent="0.3">
      <c r="A1" s="205" t="s">
        <v>236</v>
      </c>
      <c r="B1" s="183" t="s">
        <v>198</v>
      </c>
      <c r="C1" s="184" t="s">
        <v>234</v>
      </c>
      <c r="D1" s="185" t="s">
        <v>223</v>
      </c>
    </row>
    <row r="2" spans="1:6" ht="15.75" thickBot="1" x14ac:dyDescent="0.3">
      <c r="A2" s="150"/>
      <c r="B2" s="150"/>
      <c r="C2" s="177"/>
      <c r="D2" s="78"/>
    </row>
    <row r="3" spans="1:6" ht="15.75" thickBot="1" x14ac:dyDescent="0.3">
      <c r="A3" s="186" t="s">
        <v>199</v>
      </c>
      <c r="B3" s="187">
        <v>81633.279999999999</v>
      </c>
      <c r="C3" s="187">
        <v>81633.279999999999</v>
      </c>
      <c r="D3" s="202">
        <v>81633.279999999999</v>
      </c>
    </row>
    <row r="4" spans="1:6" ht="15.75" thickBot="1" x14ac:dyDescent="0.3">
      <c r="A4" s="150"/>
      <c r="B4" s="164"/>
      <c r="C4" s="178"/>
      <c r="D4" s="172"/>
    </row>
    <row r="5" spans="1:6" ht="15.75" thickBot="1" x14ac:dyDescent="0.3">
      <c r="A5" s="186" t="s">
        <v>200</v>
      </c>
      <c r="B5" s="190"/>
      <c r="C5" s="188"/>
      <c r="D5" s="189"/>
    </row>
    <row r="6" spans="1:6" x14ac:dyDescent="0.25">
      <c r="A6" s="160"/>
      <c r="B6" s="165"/>
      <c r="C6" s="179"/>
      <c r="D6" s="173"/>
    </row>
    <row r="7" spans="1:6" x14ac:dyDescent="0.25">
      <c r="A7" s="151" t="s">
        <v>201</v>
      </c>
      <c r="B7" s="204">
        <v>28720</v>
      </c>
      <c r="C7" s="180">
        <v>28720</v>
      </c>
      <c r="D7" s="174">
        <v>28720</v>
      </c>
      <c r="E7" s="129"/>
    </row>
    <row r="8" spans="1:6" x14ac:dyDescent="0.25">
      <c r="A8" s="151" t="s">
        <v>202</v>
      </c>
      <c r="B8" s="166">
        <v>2238</v>
      </c>
      <c r="C8" s="180">
        <v>470.35</v>
      </c>
      <c r="D8" s="174">
        <f>470.35*4</f>
        <v>1881.4</v>
      </c>
      <c r="E8" s="129"/>
      <c r="F8" t="s">
        <v>224</v>
      </c>
    </row>
    <row r="9" spans="1:6" x14ac:dyDescent="0.25">
      <c r="A9" s="151" t="s">
        <v>203</v>
      </c>
      <c r="B9" s="166">
        <v>1399</v>
      </c>
      <c r="C9" s="180">
        <v>0</v>
      </c>
      <c r="D9" s="174">
        <v>1399</v>
      </c>
      <c r="E9" s="129"/>
      <c r="F9" t="s">
        <v>225</v>
      </c>
    </row>
    <row r="10" spans="1:6" x14ac:dyDescent="0.25">
      <c r="A10" s="151"/>
      <c r="B10" s="166"/>
      <c r="C10" s="180"/>
      <c r="D10" s="174"/>
      <c r="E10" s="129"/>
    </row>
    <row r="11" spans="1:6" ht="15.75" thickBot="1" x14ac:dyDescent="0.3">
      <c r="A11" s="191"/>
      <c r="B11" s="192"/>
      <c r="C11" s="193"/>
      <c r="D11" s="194"/>
      <c r="E11" s="129"/>
    </row>
    <row r="12" spans="1:6" ht="15.75" thickBot="1" x14ac:dyDescent="0.3">
      <c r="A12" s="186" t="s">
        <v>204</v>
      </c>
      <c r="B12" s="195">
        <f>SUM(B7:B9)</f>
        <v>32357</v>
      </c>
      <c r="C12" s="196">
        <f>SUM(C6:C11)</f>
        <v>29190.35</v>
      </c>
      <c r="D12" s="197">
        <f>SUM(D6:D11)</f>
        <v>32000.400000000001</v>
      </c>
      <c r="E12" s="129"/>
    </row>
    <row r="13" spans="1:6" ht="15.75" thickBot="1" x14ac:dyDescent="0.3">
      <c r="A13" s="150"/>
      <c r="B13" s="164"/>
      <c r="C13" s="178"/>
      <c r="D13" s="172"/>
      <c r="E13" s="129"/>
    </row>
    <row r="14" spans="1:6" ht="15.75" thickBot="1" x14ac:dyDescent="0.3">
      <c r="A14" s="186" t="s">
        <v>205</v>
      </c>
      <c r="B14" s="190"/>
      <c r="C14" s="188"/>
      <c r="D14" s="189"/>
      <c r="E14" s="129"/>
    </row>
    <row r="15" spans="1:6" x14ac:dyDescent="0.25">
      <c r="A15" s="160"/>
      <c r="B15" s="165"/>
      <c r="C15" s="179"/>
      <c r="D15" s="173"/>
      <c r="E15" s="129"/>
    </row>
    <row r="16" spans="1:6" x14ac:dyDescent="0.25">
      <c r="A16" s="151" t="s">
        <v>22</v>
      </c>
      <c r="B16" s="167">
        <v>6743</v>
      </c>
      <c r="C16" s="180">
        <v>1997.36</v>
      </c>
      <c r="D16" s="174">
        <v>5808.08</v>
      </c>
      <c r="E16" s="129"/>
    </row>
    <row r="17" spans="1:6" x14ac:dyDescent="0.25">
      <c r="A17" s="151" t="s">
        <v>206</v>
      </c>
      <c r="B17" s="167">
        <v>200</v>
      </c>
      <c r="C17" s="180">
        <v>199</v>
      </c>
      <c r="D17" s="174">
        <v>199</v>
      </c>
      <c r="E17" s="129"/>
    </row>
    <row r="18" spans="1:6" x14ac:dyDescent="0.25">
      <c r="A18" s="151" t="s">
        <v>207</v>
      </c>
      <c r="B18" s="167">
        <v>150</v>
      </c>
      <c r="C18" s="180">
        <v>0</v>
      </c>
      <c r="D18" s="174">
        <v>0</v>
      </c>
      <c r="E18" s="129"/>
    </row>
    <row r="19" spans="1:6" x14ac:dyDescent="0.25">
      <c r="A19" s="151" t="s">
        <v>208</v>
      </c>
      <c r="B19" s="167">
        <v>47</v>
      </c>
      <c r="C19" s="180">
        <v>0</v>
      </c>
      <c r="D19" s="174">
        <v>0</v>
      </c>
      <c r="E19" s="129"/>
      <c r="F19" t="s">
        <v>237</v>
      </c>
    </row>
    <row r="20" spans="1:6" x14ac:dyDescent="0.25">
      <c r="A20" s="151" t="s">
        <v>24</v>
      </c>
      <c r="B20" s="167">
        <v>474.6</v>
      </c>
      <c r="C20" s="180">
        <v>69.599999999999994</v>
      </c>
      <c r="D20" s="174">
        <v>475</v>
      </c>
      <c r="E20" s="129"/>
    </row>
    <row r="21" spans="1:6" x14ac:dyDescent="0.25">
      <c r="A21" s="151" t="s">
        <v>11</v>
      </c>
      <c r="B21" s="167">
        <v>72</v>
      </c>
      <c r="C21" s="180">
        <v>30</v>
      </c>
      <c r="D21" s="174">
        <v>72</v>
      </c>
      <c r="E21" s="129"/>
    </row>
    <row r="22" spans="1:6" x14ac:dyDescent="0.25">
      <c r="A22" s="151" t="s">
        <v>17</v>
      </c>
      <c r="B22" s="167">
        <v>400</v>
      </c>
      <c r="C22" s="180">
        <v>0</v>
      </c>
      <c r="D22" s="174">
        <v>360</v>
      </c>
      <c r="E22" s="129"/>
      <c r="F22" t="s">
        <v>238</v>
      </c>
    </row>
    <row r="23" spans="1:6" x14ac:dyDescent="0.25">
      <c r="A23" s="151" t="s">
        <v>209</v>
      </c>
      <c r="B23" s="167">
        <v>140</v>
      </c>
      <c r="C23" s="180">
        <v>80</v>
      </c>
      <c r="D23" s="174">
        <v>80</v>
      </c>
      <c r="E23" s="129"/>
    </row>
    <row r="24" spans="1:6" x14ac:dyDescent="0.25">
      <c r="A24" s="151" t="s">
        <v>210</v>
      </c>
      <c r="B24" s="167">
        <v>600</v>
      </c>
      <c r="C24" s="180">
        <v>0</v>
      </c>
      <c r="D24" s="174">
        <v>600</v>
      </c>
      <c r="E24" s="129"/>
    </row>
    <row r="25" spans="1:6" x14ac:dyDescent="0.25">
      <c r="A25" s="151" t="s">
        <v>13</v>
      </c>
      <c r="B25" s="167">
        <v>396</v>
      </c>
      <c r="C25" s="180">
        <v>396</v>
      </c>
      <c r="D25" s="174">
        <v>396</v>
      </c>
      <c r="E25" s="129"/>
    </row>
    <row r="26" spans="1:6" x14ac:dyDescent="0.25">
      <c r="A26" s="151" t="s">
        <v>211</v>
      </c>
      <c r="B26" s="167">
        <v>3000</v>
      </c>
      <c r="C26" s="180">
        <v>2760</v>
      </c>
      <c r="D26" s="174">
        <v>2760</v>
      </c>
      <c r="E26" s="129"/>
    </row>
    <row r="27" spans="1:6" x14ac:dyDescent="0.25">
      <c r="A27" s="151" t="s">
        <v>212</v>
      </c>
      <c r="B27" s="167">
        <v>350</v>
      </c>
      <c r="C27" s="180">
        <v>0</v>
      </c>
      <c r="D27" s="174">
        <f>7.15*3+33</f>
        <v>54.45</v>
      </c>
      <c r="E27" s="129"/>
      <c r="F27" t="s">
        <v>226</v>
      </c>
    </row>
    <row r="28" spans="1:6" x14ac:dyDescent="0.25">
      <c r="A28" s="151" t="s">
        <v>213</v>
      </c>
      <c r="B28" s="167">
        <v>9000</v>
      </c>
      <c r="C28" s="180">
        <v>0</v>
      </c>
      <c r="D28" s="174">
        <v>0</v>
      </c>
      <c r="E28" s="129"/>
      <c r="F28" t="s">
        <v>227</v>
      </c>
    </row>
    <row r="29" spans="1:6" ht="15.75" thickBot="1" x14ac:dyDescent="0.3">
      <c r="A29" s="152" t="s">
        <v>214</v>
      </c>
      <c r="B29" s="168"/>
      <c r="C29" s="181"/>
      <c r="D29" s="175"/>
      <c r="E29" s="129"/>
    </row>
    <row r="30" spans="1:6" ht="15.75" thickBot="1" x14ac:dyDescent="0.3">
      <c r="A30" s="150"/>
      <c r="B30" s="164"/>
      <c r="C30" s="178"/>
      <c r="D30" s="172"/>
      <c r="E30" s="129"/>
    </row>
    <row r="31" spans="1:6" ht="15.75" thickBot="1" x14ac:dyDescent="0.3">
      <c r="A31" s="186" t="s">
        <v>215</v>
      </c>
      <c r="B31" s="190"/>
      <c r="C31" s="188"/>
      <c r="D31" s="189"/>
      <c r="E31" s="129"/>
    </row>
    <row r="32" spans="1:6" x14ac:dyDescent="0.25">
      <c r="A32" s="161"/>
      <c r="B32" s="165"/>
      <c r="C32" s="179"/>
      <c r="D32" s="173"/>
      <c r="E32" s="129"/>
    </row>
    <row r="33" spans="1:17" x14ac:dyDescent="0.25">
      <c r="A33" s="151" t="s">
        <v>25</v>
      </c>
      <c r="B33" s="167">
        <v>810</v>
      </c>
      <c r="C33" s="180">
        <v>70</v>
      </c>
      <c r="D33" s="174">
        <v>500</v>
      </c>
      <c r="E33" s="129"/>
      <c r="F33" t="s">
        <v>243</v>
      </c>
    </row>
    <row r="34" spans="1:17" x14ac:dyDescent="0.25">
      <c r="A34" s="151" t="s">
        <v>216</v>
      </c>
      <c r="B34" s="167">
        <f>300+1200+400</f>
        <v>1900</v>
      </c>
      <c r="C34" s="180">
        <v>245.56</v>
      </c>
      <c r="D34" s="174">
        <v>1000</v>
      </c>
      <c r="E34" s="129"/>
      <c r="F34" t="s">
        <v>228</v>
      </c>
    </row>
    <row r="35" spans="1:17" x14ac:dyDescent="0.25">
      <c r="A35" s="151" t="s">
        <v>217</v>
      </c>
      <c r="B35" s="167">
        <f>3048+1000+1416</f>
        <v>5464</v>
      </c>
      <c r="C35" s="180">
        <v>300</v>
      </c>
      <c r="D35" s="174">
        <v>0</v>
      </c>
      <c r="E35" s="129"/>
    </row>
    <row r="36" spans="1:17" x14ac:dyDescent="0.25">
      <c r="A36" s="151" t="s">
        <v>230</v>
      </c>
      <c r="B36" s="167">
        <v>4000</v>
      </c>
      <c r="C36" s="180">
        <v>1431</v>
      </c>
      <c r="D36" s="174">
        <f>(1431*2)+1000</f>
        <v>3862</v>
      </c>
      <c r="E36" s="129"/>
    </row>
    <row r="37" spans="1:17" ht="15.75" thickBot="1" x14ac:dyDescent="0.3">
      <c r="A37" s="152" t="s">
        <v>229</v>
      </c>
      <c r="B37" s="168">
        <v>5198.3999999999996</v>
      </c>
      <c r="C37" s="181">
        <v>5198.3999999999996</v>
      </c>
      <c r="D37" s="175">
        <v>5198.3999999999996</v>
      </c>
      <c r="E37" s="129"/>
    </row>
    <row r="38" spans="1:17" ht="15.75" thickBot="1" x14ac:dyDescent="0.3">
      <c r="A38" s="150"/>
      <c r="B38" s="164"/>
      <c r="C38" s="178"/>
      <c r="D38" s="172"/>
      <c r="E38" s="129"/>
    </row>
    <row r="39" spans="1:17" ht="15.75" thickBot="1" x14ac:dyDescent="0.3">
      <c r="A39" s="186" t="s">
        <v>244</v>
      </c>
      <c r="B39" s="190"/>
      <c r="C39" s="188"/>
      <c r="D39" s="189"/>
      <c r="E39" s="129"/>
      <c r="Q39" s="129"/>
    </row>
    <row r="40" spans="1:17" x14ac:dyDescent="0.25">
      <c r="A40" s="160" t="s">
        <v>218</v>
      </c>
      <c r="B40" s="165">
        <v>200</v>
      </c>
      <c r="C40" s="179"/>
      <c r="D40" s="173">
        <v>200</v>
      </c>
      <c r="E40" s="129"/>
    </row>
    <row r="41" spans="1:17" x14ac:dyDescent="0.25">
      <c r="A41" s="151" t="s">
        <v>217</v>
      </c>
      <c r="B41" s="167">
        <v>690</v>
      </c>
      <c r="C41" s="180"/>
      <c r="D41" s="174">
        <v>600</v>
      </c>
      <c r="E41" s="129"/>
    </row>
    <row r="42" spans="1:17" x14ac:dyDescent="0.25">
      <c r="A42" s="162" t="s">
        <v>219</v>
      </c>
      <c r="B42" s="169">
        <v>0</v>
      </c>
      <c r="C42" s="180"/>
      <c r="D42" s="174"/>
      <c r="E42" s="129"/>
      <c r="Q42" s="129"/>
    </row>
    <row r="43" spans="1:17" x14ac:dyDescent="0.25">
      <c r="A43" s="162" t="s">
        <v>220</v>
      </c>
      <c r="B43" s="169">
        <v>0</v>
      </c>
      <c r="C43" s="180"/>
      <c r="D43" s="174"/>
      <c r="E43" s="129"/>
    </row>
    <row r="44" spans="1:17" x14ac:dyDescent="0.25">
      <c r="A44" s="162" t="s">
        <v>33</v>
      </c>
      <c r="B44" s="169">
        <v>1500</v>
      </c>
      <c r="C44" s="180"/>
      <c r="D44" s="174">
        <v>1500</v>
      </c>
      <c r="E44" s="129"/>
      <c r="F44" t="s">
        <v>242</v>
      </c>
    </row>
    <row r="45" spans="1:17" x14ac:dyDescent="0.25">
      <c r="A45" s="162" t="s">
        <v>221</v>
      </c>
      <c r="B45" s="170">
        <v>0</v>
      </c>
      <c r="C45" s="180"/>
      <c r="D45" s="174"/>
      <c r="E45" s="129"/>
    </row>
    <row r="46" spans="1:17" ht="15.75" thickBot="1" x14ac:dyDescent="0.3">
      <c r="A46" s="152" t="s">
        <v>241</v>
      </c>
      <c r="B46" s="168"/>
      <c r="C46" s="181"/>
      <c r="D46" s="175"/>
      <c r="E46" s="129"/>
    </row>
    <row r="47" spans="1:17" ht="15.75" thickBot="1" x14ac:dyDescent="0.3">
      <c r="A47" s="163"/>
      <c r="B47" s="171"/>
      <c r="C47" s="182"/>
      <c r="D47" s="176"/>
      <c r="E47" s="129"/>
    </row>
    <row r="48" spans="1:17" ht="15.75" thickBot="1" x14ac:dyDescent="0.3">
      <c r="A48" s="198" t="s">
        <v>222</v>
      </c>
      <c r="B48" s="199">
        <f>SUM(B16:B42)</f>
        <v>39835</v>
      </c>
      <c r="C48" s="200">
        <f>SUM(C16:C42)</f>
        <v>12776.919999999998</v>
      </c>
      <c r="D48" s="201">
        <f>SUM(D16:D46)</f>
        <v>23664.93</v>
      </c>
      <c r="E48" s="129"/>
    </row>
    <row r="49" spans="1:5" ht="15.75" thickBot="1" x14ac:dyDescent="0.3">
      <c r="A49" s="150"/>
      <c r="B49" s="164"/>
      <c r="C49" s="178"/>
      <c r="D49" s="172"/>
      <c r="E49" s="129"/>
    </row>
    <row r="50" spans="1:5" ht="15.75" thickBot="1" x14ac:dyDescent="0.3">
      <c r="A50" s="186" t="s">
        <v>43</v>
      </c>
      <c r="B50" s="187">
        <f>B12-B48</f>
        <v>-7478</v>
      </c>
      <c r="C50" s="202">
        <f>C12-C48</f>
        <v>16413.43</v>
      </c>
      <c r="D50" s="203">
        <f>D12-D48</f>
        <v>8335.4700000000012</v>
      </c>
      <c r="E50" s="129"/>
    </row>
    <row r="51" spans="1:5" ht="15.75" thickBot="1" x14ac:dyDescent="0.3">
      <c r="A51" s="150"/>
      <c r="B51" s="164"/>
      <c r="C51" s="178"/>
      <c r="D51" s="172"/>
      <c r="E51" s="129"/>
    </row>
    <row r="52" spans="1:5" ht="15.75" thickBot="1" x14ac:dyDescent="0.3">
      <c r="A52" s="186" t="s">
        <v>235</v>
      </c>
      <c r="B52" s="187">
        <f>B3+B12-B48</f>
        <v>74155.28</v>
      </c>
      <c r="C52" s="202"/>
      <c r="D52" s="203">
        <f>D3+D12-D48</f>
        <v>89968.75</v>
      </c>
      <c r="E52" s="129"/>
    </row>
  </sheetData>
  <conditionalFormatting sqref="A1:B52">
    <cfRule type="cellIs" dxfId="5" priority="13" operator="lessThan">
      <formula>0</formula>
    </cfRule>
  </conditionalFormatting>
  <conditionalFormatting sqref="C3:D3">
    <cfRule type="cellIs" dxfId="4" priority="1" operator="lessThan">
      <formula>0</formula>
    </cfRule>
  </conditionalFormatting>
  <conditionalFormatting sqref="C12:D12">
    <cfRule type="cellIs" dxfId="3" priority="6" operator="lessThan">
      <formula>0</formula>
    </cfRule>
  </conditionalFormatting>
  <conditionalFormatting sqref="C48:D48">
    <cfRule type="cellIs" dxfId="2" priority="11" operator="lessThan">
      <formula>0</formula>
    </cfRule>
  </conditionalFormatting>
  <conditionalFormatting sqref="C50:D50">
    <cfRule type="cellIs" dxfId="1" priority="9" operator="lessThan">
      <formula>0</formula>
    </cfRule>
  </conditionalFormatting>
  <conditionalFormatting sqref="C52:D52">
    <cfRule type="cellIs" dxfId="0" priority="7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E6F268-5E48-4C4E-83F3-E65A723613F1}">
  <dimension ref="A1:H63"/>
  <sheetViews>
    <sheetView workbookViewId="0">
      <selection activeCell="F12" sqref="F12"/>
    </sheetView>
  </sheetViews>
  <sheetFormatPr defaultRowHeight="15" x14ac:dyDescent="0.25"/>
  <cols>
    <col min="1" max="1" width="47.5703125" customWidth="1"/>
    <col min="2" max="2" width="17.85546875" customWidth="1"/>
    <col min="3" max="3" width="14.85546875" bestFit="1" customWidth="1"/>
    <col min="4" max="4" width="56.140625" customWidth="1"/>
    <col min="5" max="5" width="27.140625" customWidth="1"/>
    <col min="6" max="6" width="25.28515625" customWidth="1"/>
    <col min="7" max="7" width="17.5703125" customWidth="1"/>
    <col min="8" max="8" width="16" customWidth="1"/>
  </cols>
  <sheetData>
    <row r="1" spans="1:8" x14ac:dyDescent="0.25">
      <c r="A1" s="74" t="s">
        <v>55</v>
      </c>
    </row>
    <row r="2" spans="1:8" ht="15.75" thickBot="1" x14ac:dyDescent="0.3"/>
    <row r="3" spans="1:8" ht="15.75" thickBot="1" x14ac:dyDescent="0.3">
      <c r="A3" s="75" t="s">
        <v>56</v>
      </c>
      <c r="B3" s="76" t="s">
        <v>57</v>
      </c>
      <c r="C3" s="76" t="s">
        <v>58</v>
      </c>
      <c r="D3" s="76" t="s">
        <v>59</v>
      </c>
      <c r="E3" s="76" t="s">
        <v>60</v>
      </c>
      <c r="F3" s="76" t="s">
        <v>61</v>
      </c>
      <c r="G3" s="76" t="s">
        <v>62</v>
      </c>
      <c r="H3" s="77" t="s">
        <v>63</v>
      </c>
    </row>
    <row r="4" spans="1:8" ht="15.75" thickBot="1" x14ac:dyDescent="0.3">
      <c r="H4" s="78"/>
    </row>
    <row r="5" spans="1:8" ht="15.75" thickBot="1" x14ac:dyDescent="0.3">
      <c r="A5" s="79" t="s">
        <v>64</v>
      </c>
      <c r="B5" s="80"/>
      <c r="C5" s="80"/>
      <c r="D5" s="80"/>
      <c r="E5" s="80"/>
      <c r="F5" s="80"/>
      <c r="G5" s="80"/>
      <c r="H5" s="81"/>
    </row>
    <row r="6" spans="1:8" x14ac:dyDescent="0.25">
      <c r="A6" s="58" t="s">
        <v>65</v>
      </c>
      <c r="B6" s="82">
        <v>45076</v>
      </c>
      <c r="C6" s="83">
        <f>4337.76/6</f>
        <v>722.96</v>
      </c>
      <c r="D6" s="84" t="s">
        <v>66</v>
      </c>
      <c r="E6" s="84" t="s">
        <v>67</v>
      </c>
      <c r="F6" s="84"/>
      <c r="G6" s="84" t="s">
        <v>68</v>
      </c>
      <c r="H6" s="60" t="s">
        <v>69</v>
      </c>
    </row>
    <row r="7" spans="1:8" x14ac:dyDescent="0.25">
      <c r="A7" s="61" t="s">
        <v>70</v>
      </c>
      <c r="B7" s="85">
        <v>45076</v>
      </c>
      <c r="C7" s="86">
        <f>4337.76/6</f>
        <v>722.96</v>
      </c>
      <c r="D7" s="87" t="s">
        <v>71</v>
      </c>
      <c r="E7" s="87" t="s">
        <v>72</v>
      </c>
      <c r="F7" s="87"/>
      <c r="G7" s="84" t="s">
        <v>68</v>
      </c>
      <c r="H7" s="63" t="s">
        <v>69</v>
      </c>
    </row>
    <row r="8" spans="1:8" x14ac:dyDescent="0.25">
      <c r="A8" s="61" t="s">
        <v>73</v>
      </c>
      <c r="B8" s="85">
        <v>45076</v>
      </c>
      <c r="C8" s="86">
        <f>4337.76/6</f>
        <v>722.96</v>
      </c>
      <c r="D8" s="87" t="s">
        <v>71</v>
      </c>
      <c r="E8" s="87" t="s">
        <v>74</v>
      </c>
      <c r="F8" s="87"/>
      <c r="G8" s="84" t="s">
        <v>68</v>
      </c>
      <c r="H8" s="63" t="s">
        <v>69</v>
      </c>
    </row>
    <row r="9" spans="1:8" x14ac:dyDescent="0.25">
      <c r="A9" s="61" t="s">
        <v>75</v>
      </c>
      <c r="B9" s="85">
        <v>45076</v>
      </c>
      <c r="C9" s="88">
        <f>4337.76/6</f>
        <v>722.96</v>
      </c>
      <c r="D9" s="87" t="s">
        <v>76</v>
      </c>
      <c r="E9" s="87" t="s">
        <v>77</v>
      </c>
      <c r="F9" s="87"/>
      <c r="G9" s="84" t="s">
        <v>68</v>
      </c>
      <c r="H9" s="63" t="s">
        <v>69</v>
      </c>
    </row>
    <row r="10" spans="1:8" x14ac:dyDescent="0.25">
      <c r="A10" s="61" t="s">
        <v>78</v>
      </c>
      <c r="B10" s="87">
        <v>2018</v>
      </c>
      <c r="C10" s="88">
        <v>1483.2</v>
      </c>
      <c r="D10" s="87" t="s">
        <v>66</v>
      </c>
      <c r="E10" s="87" t="s">
        <v>79</v>
      </c>
      <c r="F10" s="87"/>
      <c r="G10" s="84" t="s">
        <v>68</v>
      </c>
      <c r="H10" s="63" t="s">
        <v>69</v>
      </c>
    </row>
    <row r="11" spans="1:8" x14ac:dyDescent="0.25">
      <c r="A11" s="61" t="s">
        <v>80</v>
      </c>
      <c r="B11" s="89" t="s">
        <v>81</v>
      </c>
      <c r="C11" s="90">
        <v>1483.2</v>
      </c>
      <c r="D11" s="87" t="s">
        <v>66</v>
      </c>
      <c r="E11" s="87" t="s">
        <v>82</v>
      </c>
      <c r="F11" s="87" t="s">
        <v>83</v>
      </c>
      <c r="G11" s="84" t="s">
        <v>68</v>
      </c>
      <c r="H11" s="63" t="s">
        <v>69</v>
      </c>
    </row>
    <row r="12" spans="1:8" x14ac:dyDescent="0.25">
      <c r="A12" s="91" t="s">
        <v>84</v>
      </c>
      <c r="B12" s="92" t="s">
        <v>81</v>
      </c>
      <c r="C12" s="93" t="s">
        <v>81</v>
      </c>
      <c r="D12" s="94" t="s">
        <v>85</v>
      </c>
      <c r="E12" s="94" t="s">
        <v>86</v>
      </c>
      <c r="F12" s="94" t="s">
        <v>87</v>
      </c>
      <c r="G12" s="94" t="s">
        <v>88</v>
      </c>
      <c r="H12" s="95" t="s">
        <v>69</v>
      </c>
    </row>
    <row r="13" spans="1:8" x14ac:dyDescent="0.25">
      <c r="A13" s="96" t="s">
        <v>89</v>
      </c>
      <c r="B13" s="97">
        <v>43101</v>
      </c>
      <c r="C13" s="98">
        <v>1806</v>
      </c>
      <c r="D13" s="99" t="s">
        <v>90</v>
      </c>
      <c r="E13" s="99" t="s">
        <v>91</v>
      </c>
      <c r="F13" s="99"/>
      <c r="G13" s="87" t="s">
        <v>68</v>
      </c>
      <c r="H13" s="63" t="s">
        <v>69</v>
      </c>
    </row>
    <row r="14" spans="1:8" x14ac:dyDescent="0.25">
      <c r="A14" s="61" t="s">
        <v>92</v>
      </c>
      <c r="B14" s="85">
        <v>45858</v>
      </c>
      <c r="C14" s="86">
        <v>1150</v>
      </c>
      <c r="D14" s="87" t="s">
        <v>93</v>
      </c>
      <c r="E14" s="87" t="s">
        <v>94</v>
      </c>
      <c r="F14" s="87"/>
      <c r="G14" s="87" t="s">
        <v>95</v>
      </c>
      <c r="H14" s="63" t="s">
        <v>69</v>
      </c>
    </row>
    <row r="15" spans="1:8" x14ac:dyDescent="0.25">
      <c r="A15" s="61" t="s">
        <v>96</v>
      </c>
      <c r="B15" s="85">
        <v>45858</v>
      </c>
      <c r="C15" s="86">
        <v>1150</v>
      </c>
      <c r="D15" s="87" t="s">
        <v>97</v>
      </c>
      <c r="E15" s="87" t="s">
        <v>98</v>
      </c>
      <c r="F15" s="87"/>
      <c r="G15" s="87" t="s">
        <v>95</v>
      </c>
      <c r="H15" s="63" t="s">
        <v>69</v>
      </c>
    </row>
    <row r="16" spans="1:8" x14ac:dyDescent="0.25">
      <c r="A16" s="61" t="s">
        <v>99</v>
      </c>
      <c r="B16" s="85">
        <v>44636</v>
      </c>
      <c r="C16" s="86">
        <v>2410</v>
      </c>
      <c r="D16" s="87" t="s">
        <v>100</v>
      </c>
      <c r="E16" s="87" t="s">
        <v>101</v>
      </c>
      <c r="F16" s="87"/>
      <c r="G16" s="84" t="s">
        <v>68</v>
      </c>
      <c r="H16" s="63" t="s">
        <v>69</v>
      </c>
    </row>
    <row r="17" spans="1:8" x14ac:dyDescent="0.25">
      <c r="A17" s="61" t="s">
        <v>102</v>
      </c>
      <c r="B17" s="87">
        <v>2018</v>
      </c>
      <c r="C17" s="86">
        <v>90</v>
      </c>
      <c r="D17" s="87" t="s">
        <v>103</v>
      </c>
      <c r="E17" s="87" t="s">
        <v>104</v>
      </c>
      <c r="F17" s="87"/>
      <c r="G17" s="84" t="s">
        <v>68</v>
      </c>
      <c r="H17" s="63" t="s">
        <v>69</v>
      </c>
    </row>
    <row r="18" spans="1:8" x14ac:dyDescent="0.25">
      <c r="A18" s="61" t="s">
        <v>105</v>
      </c>
      <c r="B18" s="87">
        <v>2018</v>
      </c>
      <c r="C18" s="86">
        <v>90</v>
      </c>
      <c r="D18" s="87" t="s">
        <v>106</v>
      </c>
      <c r="E18" s="87" t="s">
        <v>107</v>
      </c>
      <c r="F18" s="87"/>
      <c r="G18" s="84" t="s">
        <v>68</v>
      </c>
      <c r="H18" s="63" t="s">
        <v>69</v>
      </c>
    </row>
    <row r="19" spans="1:8" x14ac:dyDescent="0.25">
      <c r="A19" s="61" t="s">
        <v>108</v>
      </c>
      <c r="B19" s="87">
        <v>2018</v>
      </c>
      <c r="C19" s="86">
        <v>90</v>
      </c>
      <c r="D19" s="87" t="s">
        <v>109</v>
      </c>
      <c r="E19" s="87" t="s">
        <v>110</v>
      </c>
      <c r="F19" s="87"/>
      <c r="G19" s="84" t="s">
        <v>68</v>
      </c>
      <c r="H19" s="63" t="s">
        <v>69</v>
      </c>
    </row>
    <row r="20" spans="1:8" ht="15.75" thickBot="1" x14ac:dyDescent="0.3">
      <c r="A20" s="65" t="s">
        <v>111</v>
      </c>
      <c r="B20" s="66">
        <v>2018</v>
      </c>
      <c r="C20" s="100">
        <v>90</v>
      </c>
      <c r="D20" s="66" t="s">
        <v>112</v>
      </c>
      <c r="E20" s="66" t="s">
        <v>113</v>
      </c>
      <c r="F20" s="66"/>
      <c r="G20" s="84" t="s">
        <v>68</v>
      </c>
      <c r="H20" s="67" t="s">
        <v>69</v>
      </c>
    </row>
    <row r="21" spans="1:8" ht="15.75" thickBot="1" x14ac:dyDescent="0.3">
      <c r="A21" s="101" t="s">
        <v>114</v>
      </c>
      <c r="B21" s="102"/>
      <c r="C21" s="103">
        <f>SUM(C6:C20)</f>
        <v>12734.24</v>
      </c>
      <c r="D21" s="104"/>
      <c r="E21" s="104"/>
      <c r="F21" s="104"/>
      <c r="G21" s="104"/>
      <c r="H21" s="105"/>
    </row>
    <row r="22" spans="1:8" ht="15.75" thickBot="1" x14ac:dyDescent="0.3">
      <c r="C22" s="106"/>
      <c r="H22" s="78"/>
    </row>
    <row r="23" spans="1:8" ht="15.75" thickBot="1" x14ac:dyDescent="0.3">
      <c r="A23" s="107" t="s">
        <v>115</v>
      </c>
      <c r="B23" s="108"/>
      <c r="H23" s="78"/>
    </row>
    <row r="24" spans="1:8" x14ac:dyDescent="0.25">
      <c r="A24" s="109" t="s">
        <v>116</v>
      </c>
      <c r="B24" s="110">
        <v>45076</v>
      </c>
      <c r="C24" s="111">
        <f>4337.76/6</f>
        <v>722.96</v>
      </c>
      <c r="D24" s="112" t="s">
        <v>117</v>
      </c>
      <c r="E24" s="112" t="s">
        <v>118</v>
      </c>
      <c r="F24" s="112"/>
      <c r="G24" s="112" t="s">
        <v>68</v>
      </c>
      <c r="H24" s="113" t="s">
        <v>69</v>
      </c>
    </row>
    <row r="25" spans="1:8" x14ac:dyDescent="0.25">
      <c r="A25" s="61" t="s">
        <v>119</v>
      </c>
      <c r="B25" s="85">
        <v>45076</v>
      </c>
      <c r="C25" s="86">
        <f>4337.76/6</f>
        <v>722.96</v>
      </c>
      <c r="D25" s="87" t="s">
        <v>120</v>
      </c>
      <c r="E25" s="87" t="s">
        <v>121</v>
      </c>
      <c r="F25" s="87"/>
      <c r="G25" s="84" t="s">
        <v>68</v>
      </c>
      <c r="H25" s="63" t="s">
        <v>69</v>
      </c>
    </row>
    <row r="26" spans="1:8" x14ac:dyDescent="0.25">
      <c r="A26" s="61" t="s">
        <v>122</v>
      </c>
      <c r="B26" s="85">
        <v>45839</v>
      </c>
      <c r="C26" s="86">
        <v>1</v>
      </c>
      <c r="D26" s="87" t="s">
        <v>123</v>
      </c>
      <c r="E26" s="87" t="s">
        <v>124</v>
      </c>
      <c r="F26" s="87"/>
      <c r="G26" s="84" t="s">
        <v>68</v>
      </c>
      <c r="H26" s="63" t="s">
        <v>69</v>
      </c>
    </row>
    <row r="27" spans="1:8" x14ac:dyDescent="0.25">
      <c r="A27" s="61" t="s">
        <v>125</v>
      </c>
      <c r="B27" s="85">
        <v>45839</v>
      </c>
      <c r="C27" s="86">
        <v>1</v>
      </c>
      <c r="D27" s="87" t="s">
        <v>123</v>
      </c>
      <c r="E27" s="87" t="s">
        <v>126</v>
      </c>
      <c r="F27" s="87"/>
      <c r="G27" s="84" t="s">
        <v>68</v>
      </c>
      <c r="H27" s="63" t="s">
        <v>69</v>
      </c>
    </row>
    <row r="28" spans="1:8" x14ac:dyDescent="0.25">
      <c r="A28" s="61" t="s">
        <v>127</v>
      </c>
      <c r="B28" s="85">
        <v>45839</v>
      </c>
      <c r="C28" s="86">
        <v>1</v>
      </c>
      <c r="D28" s="87" t="s">
        <v>123</v>
      </c>
      <c r="E28" s="87" t="s">
        <v>128</v>
      </c>
      <c r="F28" s="87"/>
      <c r="G28" s="84" t="s">
        <v>68</v>
      </c>
      <c r="H28" s="63" t="s">
        <v>69</v>
      </c>
    </row>
    <row r="29" spans="1:8" x14ac:dyDescent="0.25">
      <c r="A29" s="61" t="s">
        <v>129</v>
      </c>
      <c r="B29" s="85">
        <v>45839</v>
      </c>
      <c r="C29" s="86">
        <v>1</v>
      </c>
      <c r="D29" s="87" t="s">
        <v>123</v>
      </c>
      <c r="E29" s="87" t="s">
        <v>130</v>
      </c>
      <c r="F29" s="87"/>
      <c r="G29" s="84" t="s">
        <v>68</v>
      </c>
      <c r="H29" s="63" t="s">
        <v>69</v>
      </c>
    </row>
    <row r="30" spans="1:8" x14ac:dyDescent="0.25">
      <c r="A30" s="114" t="s">
        <v>131</v>
      </c>
      <c r="B30" s="115">
        <v>44889</v>
      </c>
      <c r="C30" s="116">
        <v>155</v>
      </c>
      <c r="D30" s="117" t="s">
        <v>132</v>
      </c>
      <c r="E30" s="117"/>
      <c r="F30" s="117" t="s">
        <v>133</v>
      </c>
      <c r="G30" s="117"/>
      <c r="H30" s="118" t="s">
        <v>69</v>
      </c>
    </row>
    <row r="31" spans="1:8" x14ac:dyDescent="0.25">
      <c r="A31" s="61" t="s">
        <v>134</v>
      </c>
      <c r="B31" s="85">
        <v>44889</v>
      </c>
      <c r="C31" s="86">
        <v>155</v>
      </c>
      <c r="D31" s="87" t="s">
        <v>135</v>
      </c>
      <c r="E31" s="87" t="s">
        <v>136</v>
      </c>
      <c r="F31" s="87"/>
      <c r="G31" s="84" t="s">
        <v>68</v>
      </c>
      <c r="H31" s="63" t="s">
        <v>69</v>
      </c>
    </row>
    <row r="32" spans="1:8" x14ac:dyDescent="0.25">
      <c r="A32" s="61" t="s">
        <v>137</v>
      </c>
      <c r="B32" s="85">
        <v>45839</v>
      </c>
      <c r="C32" s="86">
        <v>443</v>
      </c>
      <c r="D32" s="87" t="s">
        <v>138</v>
      </c>
      <c r="E32" s="87" t="s">
        <v>139</v>
      </c>
      <c r="F32" s="87"/>
      <c r="G32" s="84" t="s">
        <v>68</v>
      </c>
      <c r="H32" s="63" t="s">
        <v>69</v>
      </c>
    </row>
    <row r="33" spans="1:8" x14ac:dyDescent="0.25">
      <c r="A33" s="61" t="s">
        <v>140</v>
      </c>
      <c r="B33" s="85">
        <v>45839</v>
      </c>
      <c r="C33" s="86">
        <v>443</v>
      </c>
      <c r="D33" s="87" t="s">
        <v>138</v>
      </c>
      <c r="E33" s="87" t="s">
        <v>141</v>
      </c>
      <c r="F33" s="87"/>
      <c r="G33" s="84" t="s">
        <v>68</v>
      </c>
      <c r="H33" s="63" t="s">
        <v>69</v>
      </c>
    </row>
    <row r="34" spans="1:8" x14ac:dyDescent="0.25">
      <c r="A34" s="61" t="s">
        <v>142</v>
      </c>
      <c r="B34" s="85">
        <v>45839</v>
      </c>
      <c r="C34" s="86">
        <v>443</v>
      </c>
      <c r="D34" s="87" t="s">
        <v>138</v>
      </c>
      <c r="E34" s="87" t="s">
        <v>143</v>
      </c>
      <c r="F34" s="87"/>
      <c r="G34" s="84" t="s">
        <v>68</v>
      </c>
      <c r="H34" s="63" t="s">
        <v>69</v>
      </c>
    </row>
    <row r="35" spans="1:8" x14ac:dyDescent="0.25">
      <c r="A35" s="61" t="s">
        <v>144</v>
      </c>
      <c r="B35" s="85">
        <v>45839</v>
      </c>
      <c r="C35" s="86">
        <v>443</v>
      </c>
      <c r="D35" s="87" t="s">
        <v>138</v>
      </c>
      <c r="E35" s="87" t="s">
        <v>145</v>
      </c>
      <c r="F35" s="87"/>
      <c r="G35" s="84" t="s">
        <v>68</v>
      </c>
      <c r="H35" s="63" t="s">
        <v>69</v>
      </c>
    </row>
    <row r="36" spans="1:8" x14ac:dyDescent="0.25">
      <c r="A36" s="61" t="s">
        <v>146</v>
      </c>
      <c r="B36" s="85">
        <v>43101</v>
      </c>
      <c r="C36" s="86">
        <v>2000</v>
      </c>
      <c r="D36" s="87" t="s">
        <v>147</v>
      </c>
      <c r="E36" s="87" t="s">
        <v>148</v>
      </c>
      <c r="F36" s="87"/>
      <c r="G36" s="84" t="s">
        <v>68</v>
      </c>
      <c r="H36" s="63" t="s">
        <v>69</v>
      </c>
    </row>
    <row r="37" spans="1:8" x14ac:dyDescent="0.25">
      <c r="A37" s="61" t="s">
        <v>149</v>
      </c>
      <c r="B37" s="85">
        <v>43101</v>
      </c>
      <c r="C37" s="86">
        <v>2000</v>
      </c>
      <c r="D37" s="87" t="s">
        <v>150</v>
      </c>
      <c r="E37" s="87" t="s">
        <v>151</v>
      </c>
      <c r="F37" s="87"/>
      <c r="G37" s="84" t="s">
        <v>68</v>
      </c>
      <c r="H37" s="63" t="s">
        <v>69</v>
      </c>
    </row>
    <row r="38" spans="1:8" x14ac:dyDescent="0.25">
      <c r="A38" s="61" t="s">
        <v>152</v>
      </c>
      <c r="B38" s="85">
        <v>44627</v>
      </c>
      <c r="C38" s="86">
        <v>3215.84</v>
      </c>
      <c r="D38" s="87" t="s">
        <v>153</v>
      </c>
      <c r="E38" s="87" t="s">
        <v>154</v>
      </c>
      <c r="F38" s="87"/>
      <c r="G38" s="84" t="s">
        <v>68</v>
      </c>
      <c r="H38" s="63" t="s">
        <v>69</v>
      </c>
    </row>
    <row r="39" spans="1:8" ht="15.75" thickBot="1" x14ac:dyDescent="0.3">
      <c r="A39" s="65" t="s">
        <v>99</v>
      </c>
      <c r="B39" s="119">
        <v>43893</v>
      </c>
      <c r="C39" s="100">
        <v>1947</v>
      </c>
      <c r="D39" s="66" t="s">
        <v>155</v>
      </c>
      <c r="E39" s="66" t="s">
        <v>156</v>
      </c>
      <c r="F39" s="66"/>
      <c r="G39" s="84" t="s">
        <v>68</v>
      </c>
      <c r="H39" s="67" t="s">
        <v>69</v>
      </c>
    </row>
    <row r="40" spans="1:8" ht="15.75" thickBot="1" x14ac:dyDescent="0.3">
      <c r="A40" s="101" t="s">
        <v>114</v>
      </c>
      <c r="B40" s="102"/>
      <c r="C40" s="120">
        <f>SUM(C24:C39)</f>
        <v>12694.76</v>
      </c>
      <c r="D40" s="104"/>
      <c r="E40" s="104"/>
      <c r="F40" s="104"/>
      <c r="G40" s="104"/>
      <c r="H40" s="105"/>
    </row>
    <row r="41" spans="1:8" ht="15.75" thickBot="1" x14ac:dyDescent="0.3">
      <c r="H41" s="78"/>
    </row>
    <row r="42" spans="1:8" ht="15.75" thickBot="1" x14ac:dyDescent="0.3">
      <c r="A42" s="107" t="s">
        <v>157</v>
      </c>
      <c r="H42" s="78"/>
    </row>
    <row r="43" spans="1:8" x14ac:dyDescent="0.25">
      <c r="A43" s="109" t="s">
        <v>158</v>
      </c>
      <c r="B43" s="110">
        <v>45443</v>
      </c>
      <c r="C43" s="111">
        <v>250</v>
      </c>
      <c r="D43" s="112" t="s">
        <v>159</v>
      </c>
      <c r="E43" s="112" t="s">
        <v>160</v>
      </c>
      <c r="F43" s="112"/>
      <c r="G43" s="112" t="s">
        <v>68</v>
      </c>
      <c r="H43" s="113" t="s">
        <v>36</v>
      </c>
    </row>
    <row r="44" spans="1:8" x14ac:dyDescent="0.25">
      <c r="A44" s="61" t="s">
        <v>161</v>
      </c>
      <c r="B44" s="85">
        <v>45370</v>
      </c>
      <c r="C44" s="86">
        <v>2024</v>
      </c>
      <c r="D44" s="87" t="s">
        <v>159</v>
      </c>
      <c r="E44" s="87" t="s">
        <v>160</v>
      </c>
      <c r="F44" s="87"/>
      <c r="G44" s="84" t="s">
        <v>68</v>
      </c>
      <c r="H44" s="63" t="s">
        <v>36</v>
      </c>
    </row>
    <row r="45" spans="1:8" x14ac:dyDescent="0.25">
      <c r="A45" s="61" t="s">
        <v>162</v>
      </c>
      <c r="B45" s="85">
        <v>45406</v>
      </c>
      <c r="C45" s="86">
        <v>439.94</v>
      </c>
      <c r="D45" s="87" t="s">
        <v>159</v>
      </c>
      <c r="E45" s="87" t="s">
        <v>160</v>
      </c>
      <c r="F45" s="87"/>
      <c r="G45" s="84" t="s">
        <v>68</v>
      </c>
      <c r="H45" s="63" t="s">
        <v>36</v>
      </c>
    </row>
    <row r="46" spans="1:8" x14ac:dyDescent="0.25">
      <c r="A46" s="61" t="s">
        <v>163</v>
      </c>
      <c r="B46" s="85">
        <v>45443</v>
      </c>
      <c r="C46" s="86">
        <v>745.83</v>
      </c>
      <c r="D46" s="87" t="s">
        <v>159</v>
      </c>
      <c r="E46" s="87" t="s">
        <v>160</v>
      </c>
      <c r="F46" s="87"/>
      <c r="G46" s="84" t="s">
        <v>68</v>
      </c>
      <c r="H46" s="63" t="s">
        <v>164</v>
      </c>
    </row>
    <row r="47" spans="1:8" x14ac:dyDescent="0.25">
      <c r="A47" s="61" t="s">
        <v>165</v>
      </c>
      <c r="B47" s="85">
        <v>45190</v>
      </c>
      <c r="C47" s="86">
        <v>170</v>
      </c>
      <c r="D47" s="87" t="s">
        <v>159</v>
      </c>
      <c r="E47" s="87" t="s">
        <v>160</v>
      </c>
      <c r="F47" s="87"/>
      <c r="G47" s="84" t="s">
        <v>68</v>
      </c>
      <c r="H47" s="63" t="s">
        <v>164</v>
      </c>
    </row>
    <row r="48" spans="1:8" x14ac:dyDescent="0.25">
      <c r="A48" s="61" t="s">
        <v>166</v>
      </c>
      <c r="B48" s="85">
        <v>2022</v>
      </c>
      <c r="C48" s="86">
        <v>560.67999999999995</v>
      </c>
      <c r="D48" s="87" t="s">
        <v>167</v>
      </c>
      <c r="E48" s="87" t="s">
        <v>168</v>
      </c>
      <c r="F48" s="87"/>
      <c r="G48" s="87" t="s">
        <v>169</v>
      </c>
      <c r="H48" s="63" t="s">
        <v>164</v>
      </c>
    </row>
    <row r="49" spans="1:8" x14ac:dyDescent="0.25">
      <c r="A49" s="91" t="s">
        <v>170</v>
      </c>
      <c r="B49" s="121">
        <v>43454</v>
      </c>
      <c r="C49" s="93">
        <v>129</v>
      </c>
      <c r="D49" s="94" t="s">
        <v>167</v>
      </c>
      <c r="E49" s="94" t="s">
        <v>168</v>
      </c>
      <c r="F49" s="94"/>
      <c r="G49" s="94" t="s">
        <v>171</v>
      </c>
      <c r="H49" s="95" t="s">
        <v>164</v>
      </c>
    </row>
    <row r="50" spans="1:8" ht="15.75" thickBot="1" x14ac:dyDescent="0.3">
      <c r="A50" s="122" t="s">
        <v>172</v>
      </c>
      <c r="B50" s="123">
        <v>43471</v>
      </c>
      <c r="C50" s="124">
        <v>43</v>
      </c>
      <c r="D50" s="125" t="s">
        <v>167</v>
      </c>
      <c r="E50" s="125" t="s">
        <v>168</v>
      </c>
      <c r="F50" s="125"/>
      <c r="G50" s="125" t="s">
        <v>171</v>
      </c>
      <c r="H50" s="126" t="s">
        <v>164</v>
      </c>
    </row>
    <row r="51" spans="1:8" ht="15.75" thickBot="1" x14ac:dyDescent="0.3">
      <c r="A51" s="101" t="s">
        <v>114</v>
      </c>
      <c r="B51" s="102"/>
      <c r="C51" s="120">
        <f>SUM(C43:C50)</f>
        <v>4362.45</v>
      </c>
      <c r="D51" s="104"/>
      <c r="E51" s="104"/>
      <c r="F51" s="104"/>
      <c r="G51" s="104"/>
      <c r="H51" s="105"/>
    </row>
    <row r="52" spans="1:8" ht="15.75" thickBot="1" x14ac:dyDescent="0.3"/>
    <row r="53" spans="1:8" ht="15.75" thickBot="1" x14ac:dyDescent="0.3">
      <c r="A53" s="101" t="s">
        <v>173</v>
      </c>
      <c r="B53" s="102"/>
      <c r="C53" s="127">
        <f>C51+C40+C21</f>
        <v>29791.449999999997</v>
      </c>
      <c r="D53" s="128"/>
    </row>
    <row r="54" spans="1:8" x14ac:dyDescent="0.25">
      <c r="C54" s="128"/>
    </row>
    <row r="55" spans="1:8" x14ac:dyDescent="0.25">
      <c r="C55" s="128"/>
    </row>
    <row r="56" spans="1:8" x14ac:dyDescent="0.25">
      <c r="C56" s="128"/>
    </row>
    <row r="57" spans="1:8" x14ac:dyDescent="0.25">
      <c r="C57" s="128"/>
    </row>
    <row r="58" spans="1:8" x14ac:dyDescent="0.25">
      <c r="B58" s="128"/>
      <c r="C58" s="128"/>
    </row>
    <row r="59" spans="1:8" x14ac:dyDescent="0.25">
      <c r="B59" s="128"/>
      <c r="C59" s="128"/>
    </row>
    <row r="60" spans="1:8" x14ac:dyDescent="0.25">
      <c r="C60" s="128"/>
    </row>
    <row r="61" spans="1:8" x14ac:dyDescent="0.25">
      <c r="C61" s="128"/>
    </row>
    <row r="63" spans="1:8" x14ac:dyDescent="0.25">
      <c r="C63" s="1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Draft Budgets</vt:lpstr>
      <vt:lpstr>Current Budget</vt:lpstr>
      <vt:lpstr>Asset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 B</dc:creator>
  <cp:lastModifiedBy>Cal B</cp:lastModifiedBy>
  <dcterms:created xsi:type="dcterms:W3CDTF">2025-09-18T23:02:56Z</dcterms:created>
  <dcterms:modified xsi:type="dcterms:W3CDTF">2025-09-25T20:23:43Z</dcterms:modified>
</cp:coreProperties>
</file>